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externalReferences>
    <externalReference r:id="rId7"/>
  </externalReferences>
  <calcPr calcId="124519"/>
</workbook>
</file>

<file path=xl/calcChain.xml><?xml version="1.0" encoding="utf-8"?>
<calcChain xmlns="http://schemas.openxmlformats.org/spreadsheetml/2006/main">
  <c r="I910" i="6"/>
  <c r="H910" s="1"/>
  <c r="J908"/>
  <c r="J906" s="1"/>
  <c r="J904" s="1"/>
  <c r="H903"/>
  <c r="H902"/>
  <c r="H901"/>
  <c r="H900"/>
  <c r="H899"/>
  <c r="H898"/>
  <c r="H897"/>
  <c r="H896"/>
  <c r="H895"/>
  <c r="J894"/>
  <c r="I894"/>
  <c r="H894"/>
  <c r="H893"/>
  <c r="H892"/>
  <c r="H891"/>
  <c r="J890"/>
  <c r="I890"/>
  <c r="H890" s="1"/>
  <c r="I889"/>
  <c r="H889" s="1"/>
  <c r="H888"/>
  <c r="H887"/>
  <c r="I886"/>
  <c r="H886" s="1"/>
  <c r="H885"/>
  <c r="I884"/>
  <c r="H884" s="1"/>
  <c r="H883"/>
  <c r="J882"/>
  <c r="H881"/>
  <c r="H880"/>
  <c r="H879"/>
  <c r="H878"/>
  <c r="H877"/>
  <c r="J876"/>
  <c r="I876"/>
  <c r="H876" s="1"/>
  <c r="I875"/>
  <c r="H875" s="1"/>
  <c r="I874"/>
  <c r="H874" s="1"/>
  <c r="H873"/>
  <c r="I872"/>
  <c r="H872" s="1"/>
  <c r="H871"/>
  <c r="J870"/>
  <c r="J842" s="1"/>
  <c r="I869"/>
  <c r="H869"/>
  <c r="H868"/>
  <c r="H867"/>
  <c r="I866"/>
  <c r="H866"/>
  <c r="H865"/>
  <c r="J864"/>
  <c r="I864"/>
  <c r="H864"/>
  <c r="I863"/>
  <c r="H863" s="1"/>
  <c r="I862"/>
  <c r="H862" s="1"/>
  <c r="H861"/>
  <c r="J860"/>
  <c r="I860"/>
  <c r="H860" s="1"/>
  <c r="H859"/>
  <c r="H858"/>
  <c r="H857"/>
  <c r="H856"/>
  <c r="H855"/>
  <c r="J854"/>
  <c r="I854"/>
  <c r="H854"/>
  <c r="H853"/>
  <c r="H852"/>
  <c r="H851"/>
  <c r="H850"/>
  <c r="H849"/>
  <c r="H848"/>
  <c r="H847"/>
  <c r="H846"/>
  <c r="H845"/>
  <c r="J844"/>
  <c r="I844"/>
  <c r="H844"/>
  <c r="H843"/>
  <c r="H841"/>
  <c r="H840"/>
  <c r="H839"/>
  <c r="H838"/>
  <c r="H837"/>
  <c r="J836"/>
  <c r="I836"/>
  <c r="H836"/>
  <c r="H835"/>
  <c r="H834"/>
  <c r="H833"/>
  <c r="H832"/>
  <c r="H831"/>
  <c r="J830"/>
  <c r="I830"/>
  <c r="H830"/>
  <c r="I829"/>
  <c r="H829" s="1"/>
  <c r="H828"/>
  <c r="H827"/>
  <c r="I826"/>
  <c r="H826" s="1"/>
  <c r="H825"/>
  <c r="J824"/>
  <c r="H823"/>
  <c r="H822"/>
  <c r="H821"/>
  <c r="H820"/>
  <c r="J819"/>
  <c r="H819"/>
  <c r="J818"/>
  <c r="H818" s="1"/>
  <c r="J817"/>
  <c r="H817" s="1"/>
  <c r="I816"/>
  <c r="H816" s="1"/>
  <c r="I815"/>
  <c r="H815"/>
  <c r="I814"/>
  <c r="H814" s="1"/>
  <c r="H813"/>
  <c r="H812"/>
  <c r="H811"/>
  <c r="H810"/>
  <c r="H809"/>
  <c r="H808"/>
  <c r="H807"/>
  <c r="H806"/>
  <c r="H805"/>
  <c r="H804"/>
  <c r="H803"/>
  <c r="J802"/>
  <c r="I802"/>
  <c r="H802" s="1"/>
  <c r="H801"/>
  <c r="J800"/>
  <c r="I800"/>
  <c r="H800" s="1"/>
  <c r="H799"/>
  <c r="H798"/>
  <c r="H797"/>
  <c r="H796"/>
  <c r="H795"/>
  <c r="I794"/>
  <c r="H794" s="1"/>
  <c r="H793"/>
  <c r="I792"/>
  <c r="H792" s="1"/>
  <c r="H791"/>
  <c r="J790"/>
  <c r="I790"/>
  <c r="H790" s="1"/>
  <c r="H789"/>
  <c r="I788"/>
  <c r="H788" s="1"/>
  <c r="H787"/>
  <c r="I786"/>
  <c r="H786"/>
  <c r="H785"/>
  <c r="H784"/>
  <c r="H783"/>
  <c r="H782"/>
  <c r="H781"/>
  <c r="J780"/>
  <c r="I780"/>
  <c r="H780"/>
  <c r="H779"/>
  <c r="I778"/>
  <c r="H778" s="1"/>
  <c r="H777"/>
  <c r="I776"/>
  <c r="H776" s="1"/>
  <c r="H775"/>
  <c r="H774"/>
  <c r="H773"/>
  <c r="H772"/>
  <c r="I771"/>
  <c r="H771"/>
  <c r="H770"/>
  <c r="J769"/>
  <c r="H768"/>
  <c r="H767"/>
  <c r="H766"/>
  <c r="H765"/>
  <c r="J764"/>
  <c r="H764" s="1"/>
  <c r="J763"/>
  <c r="H763" s="1"/>
  <c r="J762"/>
  <c r="H762" s="1"/>
  <c r="I761"/>
  <c r="H761"/>
  <c r="J760"/>
  <c r="H760" s="1"/>
  <c r="I759"/>
  <c r="H759" s="1"/>
  <c r="I758"/>
  <c r="H758" s="1"/>
  <c r="I757"/>
  <c r="H757"/>
  <c r="I756"/>
  <c r="H756" s="1"/>
  <c r="I755"/>
  <c r="H755" s="1"/>
  <c r="I754"/>
  <c r="H754" s="1"/>
  <c r="I753"/>
  <c r="H753"/>
  <c r="I752"/>
  <c r="H752" s="1"/>
  <c r="I751"/>
  <c r="H751" s="1"/>
  <c r="I750"/>
  <c r="H750" s="1"/>
  <c r="I749"/>
  <c r="H749"/>
  <c r="I748"/>
  <c r="H748" s="1"/>
  <c r="I747"/>
  <c r="H747" s="1"/>
  <c r="J745"/>
  <c r="H745" s="1"/>
  <c r="I745"/>
  <c r="I743"/>
  <c r="H742"/>
  <c r="H740"/>
  <c r="H739"/>
  <c r="H738"/>
  <c r="H737"/>
  <c r="H736"/>
  <c r="J735"/>
  <c r="I735"/>
  <c r="H735" s="1"/>
  <c r="H734"/>
  <c r="H733"/>
  <c r="H732"/>
  <c r="H731"/>
  <c r="H730"/>
  <c r="J729"/>
  <c r="I729"/>
  <c r="H729" s="1"/>
  <c r="H728"/>
  <c r="I727"/>
  <c r="H727"/>
  <c r="I726"/>
  <c r="H726"/>
  <c r="H725"/>
  <c r="I724"/>
  <c r="H724" s="1"/>
  <c r="I723"/>
  <c r="H723"/>
  <c r="I722"/>
  <c r="H722" s="1"/>
  <c r="H721"/>
  <c r="I720"/>
  <c r="H720"/>
  <c r="I719"/>
  <c r="H719"/>
  <c r="I718"/>
  <c r="H718"/>
  <c r="H717"/>
  <c r="I716"/>
  <c r="H716" s="1"/>
  <c r="H715"/>
  <c r="J714"/>
  <c r="H713"/>
  <c r="H712"/>
  <c r="H711"/>
  <c r="H710"/>
  <c r="H709"/>
  <c r="H708"/>
  <c r="I707"/>
  <c r="H707" s="1"/>
  <c r="H706"/>
  <c r="I705"/>
  <c r="H705"/>
  <c r="H704"/>
  <c r="H703"/>
  <c r="I702"/>
  <c r="H702"/>
  <c r="H701"/>
  <c r="I700"/>
  <c r="H700" s="1"/>
  <c r="H699"/>
  <c r="J698"/>
  <c r="J697"/>
  <c r="H697" s="1"/>
  <c r="J696"/>
  <c r="H696" s="1"/>
  <c r="J695"/>
  <c r="H695"/>
  <c r="I694"/>
  <c r="H694" s="1"/>
  <c r="H693"/>
  <c r="J692"/>
  <c r="I692"/>
  <c r="H692" s="1"/>
  <c r="H691"/>
  <c r="H690"/>
  <c r="H689"/>
  <c r="H688"/>
  <c r="H687"/>
  <c r="H686"/>
  <c r="H685"/>
  <c r="H684"/>
  <c r="I683"/>
  <c r="H683"/>
  <c r="I682"/>
  <c r="H682" s="1"/>
  <c r="I681"/>
  <c r="H681" s="1"/>
  <c r="I680"/>
  <c r="H680" s="1"/>
  <c r="I679"/>
  <c r="H679"/>
  <c r="H678"/>
  <c r="I677"/>
  <c r="H677" s="1"/>
  <c r="J676"/>
  <c r="H676" s="1"/>
  <c r="J675"/>
  <c r="H675" s="1"/>
  <c r="J674"/>
  <c r="H674" s="1"/>
  <c r="I673"/>
  <c r="H673" s="1"/>
  <c r="I672"/>
  <c r="H672" s="1"/>
  <c r="H671"/>
  <c r="J670"/>
  <c r="I670"/>
  <c r="H670" s="1"/>
  <c r="H669"/>
  <c r="H668"/>
  <c r="H667"/>
  <c r="H666"/>
  <c r="H665"/>
  <c r="I663"/>
  <c r="H663"/>
  <c r="I662"/>
  <c r="H662" s="1"/>
  <c r="I661"/>
  <c r="H661" s="1"/>
  <c r="I660"/>
  <c r="H660" s="1"/>
  <c r="I659"/>
  <c r="H659"/>
  <c r="I658"/>
  <c r="H658" s="1"/>
  <c r="I657"/>
  <c r="H657" s="1"/>
  <c r="I656"/>
  <c r="H656" s="1"/>
  <c r="I655"/>
  <c r="H655"/>
  <c r="H654"/>
  <c r="I653"/>
  <c r="H653" s="1"/>
  <c r="H652"/>
  <c r="J651"/>
  <c r="I650"/>
  <c r="H650" s="1"/>
  <c r="I649"/>
  <c r="H649" s="1"/>
  <c r="I648"/>
  <c r="H648" s="1"/>
  <c r="I647"/>
  <c r="H647" s="1"/>
  <c r="I646"/>
  <c r="H646" s="1"/>
  <c r="I645"/>
  <c r="H645" s="1"/>
  <c r="H644"/>
  <c r="J643"/>
  <c r="I643"/>
  <c r="I641" s="1"/>
  <c r="H642"/>
  <c r="J641"/>
  <c r="H640"/>
  <c r="H638"/>
  <c r="H637"/>
  <c r="H636"/>
  <c r="H635"/>
  <c r="H634"/>
  <c r="H633"/>
  <c r="H632"/>
  <c r="H631"/>
  <c r="H630"/>
  <c r="J629"/>
  <c r="H629" s="1"/>
  <c r="I629"/>
  <c r="H628"/>
  <c r="H627"/>
  <c r="H626"/>
  <c r="H625"/>
  <c r="H624"/>
  <c r="J623"/>
  <c r="H623" s="1"/>
  <c r="I623"/>
  <c r="I622"/>
  <c r="H622" s="1"/>
  <c r="H621"/>
  <c r="H620"/>
  <c r="I619"/>
  <c r="H619" s="1"/>
  <c r="H618"/>
  <c r="J617"/>
  <c r="I617"/>
  <c r="H617" s="1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J599"/>
  <c r="I599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J581"/>
  <c r="I581"/>
  <c r="H581"/>
  <c r="H580"/>
  <c r="H579"/>
  <c r="H578"/>
  <c r="H577"/>
  <c r="H576"/>
  <c r="H575"/>
  <c r="H574"/>
  <c r="H573"/>
  <c r="H572"/>
  <c r="H571"/>
  <c r="H570"/>
  <c r="H569"/>
  <c r="H568"/>
  <c r="J567"/>
  <c r="I567"/>
  <c r="H567"/>
  <c r="H566"/>
  <c r="H564"/>
  <c r="H563"/>
  <c r="H562"/>
  <c r="H561"/>
  <c r="H560"/>
  <c r="H559"/>
  <c r="H558"/>
  <c r="J557"/>
  <c r="H557" s="1"/>
  <c r="I557"/>
  <c r="H556"/>
  <c r="H555"/>
  <c r="H554"/>
  <c r="H553"/>
  <c r="H552"/>
  <c r="H551"/>
  <c r="J550"/>
  <c r="H550"/>
  <c r="J549"/>
  <c r="H549"/>
  <c r="J548"/>
  <c r="H548"/>
  <c r="J547"/>
  <c r="H547"/>
  <c r="I546"/>
  <c r="H546"/>
  <c r="I545"/>
  <c r="H545"/>
  <c r="I544"/>
  <c r="H544"/>
  <c r="I543"/>
  <c r="H543"/>
  <c r="I542"/>
  <c r="H542"/>
  <c r="I541"/>
  <c r="H541"/>
  <c r="H540"/>
  <c r="H539"/>
  <c r="J538"/>
  <c r="I538"/>
  <c r="H538" s="1"/>
  <c r="H537"/>
  <c r="J536"/>
  <c r="J535"/>
  <c r="H535" s="1"/>
  <c r="J534"/>
  <c r="H534" s="1"/>
  <c r="J533"/>
  <c r="H533"/>
  <c r="J532"/>
  <c r="H532" s="1"/>
  <c r="I531"/>
  <c r="H531" s="1"/>
  <c r="I530"/>
  <c r="H530" s="1"/>
  <c r="I529"/>
  <c r="H529"/>
  <c r="I528"/>
  <c r="H528" s="1"/>
  <c r="J527"/>
  <c r="H527" s="1"/>
  <c r="I526"/>
  <c r="H526" s="1"/>
  <c r="H525"/>
  <c r="J524"/>
  <c r="J522" s="1"/>
  <c r="J508" s="1"/>
  <c r="I524"/>
  <c r="H523"/>
  <c r="I522"/>
  <c r="H521"/>
  <c r="H520"/>
  <c r="H519"/>
  <c r="H518"/>
  <c r="H517"/>
  <c r="H516"/>
  <c r="H515"/>
  <c r="H514"/>
  <c r="H513"/>
  <c r="H512"/>
  <c r="H511"/>
  <c r="J510"/>
  <c r="H510"/>
  <c r="H509"/>
  <c r="I507"/>
  <c r="H507" s="1"/>
  <c r="I506"/>
  <c r="H506" s="1"/>
  <c r="H505"/>
  <c r="I504"/>
  <c r="H504" s="1"/>
  <c r="H503"/>
  <c r="J502"/>
  <c r="I502"/>
  <c r="H502" s="1"/>
  <c r="H501"/>
  <c r="H500"/>
  <c r="H499"/>
  <c r="H498"/>
  <c r="H497"/>
  <c r="J496"/>
  <c r="I496"/>
  <c r="H496" s="1"/>
  <c r="H495"/>
  <c r="H494"/>
  <c r="H493"/>
  <c r="H492"/>
  <c r="H491"/>
  <c r="J490"/>
  <c r="I490"/>
  <c r="H490" s="1"/>
  <c r="H489"/>
  <c r="H488"/>
  <c r="H487"/>
  <c r="H486"/>
  <c r="H485"/>
  <c r="J484"/>
  <c r="I484"/>
  <c r="H484" s="1"/>
  <c r="H483"/>
  <c r="H482"/>
  <c r="H481"/>
  <c r="H480"/>
  <c r="H479"/>
  <c r="J478"/>
  <c r="I478"/>
  <c r="H478" s="1"/>
  <c r="J477"/>
  <c r="H477"/>
  <c r="I476"/>
  <c r="H476" s="1"/>
  <c r="I475"/>
  <c r="H475" s="1"/>
  <c r="I474"/>
  <c r="H474" s="1"/>
  <c r="I473"/>
  <c r="H473"/>
  <c r="I472"/>
  <c r="H472" s="1"/>
  <c r="I471"/>
  <c r="H471" s="1"/>
  <c r="I470"/>
  <c r="H470" s="1"/>
  <c r="H469"/>
  <c r="J468"/>
  <c r="J466" s="1"/>
  <c r="J464" s="1"/>
  <c r="I468"/>
  <c r="H467"/>
  <c r="I466"/>
  <c r="I464" s="1"/>
  <c r="H464" s="1"/>
  <c r="H465"/>
  <c r="J463"/>
  <c r="H463" s="1"/>
  <c r="J462"/>
  <c r="H462" s="1"/>
  <c r="J461"/>
  <c r="H461"/>
  <c r="J460"/>
  <c r="H460" s="1"/>
  <c r="H459"/>
  <c r="J458"/>
  <c r="J456" s="1"/>
  <c r="H456" s="1"/>
  <c r="H458"/>
  <c r="H457"/>
  <c r="I456"/>
  <c r="H455"/>
  <c r="J454"/>
  <c r="H454" s="1"/>
  <c r="H453"/>
  <c r="J452"/>
  <c r="H452"/>
  <c r="H451"/>
  <c r="H450"/>
  <c r="H449"/>
  <c r="H448"/>
  <c r="H447"/>
  <c r="J446"/>
  <c r="H446" s="1"/>
  <c r="H445"/>
  <c r="J444"/>
  <c r="J434" s="1"/>
  <c r="H443"/>
  <c r="H442"/>
  <c r="H441"/>
  <c r="H440"/>
  <c r="H439"/>
  <c r="H438"/>
  <c r="H437"/>
  <c r="H436"/>
  <c r="H435"/>
  <c r="I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J416"/>
  <c r="I416"/>
  <c r="H416"/>
  <c r="H415"/>
  <c r="H414"/>
  <c r="H413"/>
  <c r="H412"/>
  <c r="H411"/>
  <c r="J410"/>
  <c r="I410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J393"/>
  <c r="H393" s="1"/>
  <c r="J392"/>
  <c r="H392" s="1"/>
  <c r="J391"/>
  <c r="H391" s="1"/>
  <c r="I390"/>
  <c r="H390" s="1"/>
  <c r="I389"/>
  <c r="H389" s="1"/>
  <c r="I388"/>
  <c r="H388" s="1"/>
  <c r="J387"/>
  <c r="H387" s="1"/>
  <c r="I386"/>
  <c r="H386" s="1"/>
  <c r="H385"/>
  <c r="J384"/>
  <c r="I384"/>
  <c r="H384" s="1"/>
  <c r="H383"/>
  <c r="J382"/>
  <c r="I382"/>
  <c r="H382" s="1"/>
  <c r="H381"/>
  <c r="H380"/>
  <c r="H379"/>
  <c r="H378"/>
  <c r="H377"/>
  <c r="H376"/>
  <c r="H375"/>
  <c r="H374"/>
  <c r="H373"/>
  <c r="H372"/>
  <c r="H371"/>
  <c r="H370"/>
  <c r="H369"/>
  <c r="J368"/>
  <c r="I368"/>
  <c r="H368"/>
  <c r="H367"/>
  <c r="H366"/>
  <c r="H365"/>
  <c r="H364"/>
  <c r="J363"/>
  <c r="H363" s="1"/>
  <c r="J362"/>
  <c r="H362" s="1"/>
  <c r="I361"/>
  <c r="H361" s="1"/>
  <c r="H360"/>
  <c r="J359"/>
  <c r="I359"/>
  <c r="I353" s="1"/>
  <c r="H358"/>
  <c r="H357"/>
  <c r="H356"/>
  <c r="H355"/>
  <c r="H354"/>
  <c r="J353"/>
  <c r="H352"/>
  <c r="H351"/>
  <c r="H350"/>
  <c r="H349"/>
  <c r="H348"/>
  <c r="H347"/>
  <c r="H346"/>
  <c r="H345"/>
  <c r="H344"/>
  <c r="H343"/>
  <c r="H342"/>
  <c r="H341"/>
  <c r="J340"/>
  <c r="H340" s="1"/>
  <c r="J339"/>
  <c r="H339" s="1"/>
  <c r="J338"/>
  <c r="H338" s="1"/>
  <c r="I337"/>
  <c r="H337" s="1"/>
  <c r="I336"/>
  <c r="H336" s="1"/>
  <c r="I335"/>
  <c r="H335" s="1"/>
  <c r="I334"/>
  <c r="H334" s="1"/>
  <c r="H333"/>
  <c r="J332"/>
  <c r="I332"/>
  <c r="H332" s="1"/>
  <c r="H331"/>
  <c r="J330"/>
  <c r="I330"/>
  <c r="H330" s="1"/>
  <c r="H327"/>
  <c r="H326"/>
  <c r="H325"/>
  <c r="H324"/>
  <c r="H323"/>
  <c r="H322"/>
  <c r="H321"/>
  <c r="J320"/>
  <c r="H320" s="1"/>
  <c r="I320"/>
  <c r="H319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J262"/>
  <c r="I262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I244"/>
  <c r="H244"/>
  <c r="H243"/>
  <c r="I242"/>
  <c r="H242" s="1"/>
  <c r="H241"/>
  <c r="J240"/>
  <c r="I240"/>
  <c r="H239"/>
  <c r="H238"/>
  <c r="H237"/>
  <c r="H236"/>
  <c r="H235"/>
  <c r="H234"/>
  <c r="H233"/>
  <c r="I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J214"/>
  <c r="H214" s="1"/>
  <c r="J213"/>
  <c r="H213" s="1"/>
  <c r="J212"/>
  <c r="H212"/>
  <c r="J211"/>
  <c r="H211" s="1"/>
  <c r="I210"/>
  <c r="H210" s="1"/>
  <c r="I209"/>
  <c r="H209" s="1"/>
  <c r="I208"/>
  <c r="H208"/>
  <c r="I207"/>
  <c r="H207" s="1"/>
  <c r="I206"/>
  <c r="H206" s="1"/>
  <c r="I205"/>
  <c r="H205" s="1"/>
  <c r="I204"/>
  <c r="H204"/>
  <c r="I203"/>
  <c r="H203" s="1"/>
  <c r="I202"/>
  <c r="H202" s="1"/>
  <c r="H201"/>
  <c r="I200"/>
  <c r="H200"/>
  <c r="J198"/>
  <c r="I198"/>
  <c r="H198" s="1"/>
  <c r="H197"/>
  <c r="J196"/>
  <c r="H195"/>
  <c r="H194"/>
  <c r="H193"/>
  <c r="H192"/>
  <c r="H191"/>
  <c r="H190"/>
  <c r="H189"/>
  <c r="H188"/>
  <c r="H187"/>
  <c r="H186"/>
  <c r="H185"/>
  <c r="H184"/>
  <c r="I183"/>
  <c r="H183" s="1"/>
  <c r="H182"/>
  <c r="H181"/>
  <c r="H180"/>
  <c r="H179"/>
  <c r="H178"/>
  <c r="H177"/>
  <c r="H176"/>
  <c r="H175"/>
  <c r="I174"/>
  <c r="H174" s="1"/>
  <c r="H173"/>
  <c r="H172"/>
  <c r="H171"/>
  <c r="H170"/>
  <c r="H169"/>
  <c r="H168"/>
  <c r="H167"/>
  <c r="H166"/>
  <c r="H165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J145"/>
  <c r="H145" s="1"/>
  <c r="J144"/>
  <c r="H144" s="1"/>
  <c r="J143"/>
  <c r="H143" s="1"/>
  <c r="J142"/>
  <c r="H142" s="1"/>
  <c r="J141"/>
  <c r="H141" s="1"/>
  <c r="J140"/>
  <c r="H140" s="1"/>
  <c r="J139"/>
  <c r="H139" s="1"/>
  <c r="J138"/>
  <c r="H138" s="1"/>
  <c r="J137"/>
  <c r="H137" s="1"/>
  <c r="J136"/>
  <c r="H136" s="1"/>
  <c r="J135"/>
  <c r="H135" s="1"/>
  <c r="J134"/>
  <c r="H134" s="1"/>
  <c r="J133"/>
  <c r="H133" s="1"/>
  <c r="J132"/>
  <c r="H132" s="1"/>
  <c r="J131"/>
  <c r="H131" s="1"/>
  <c r="J130"/>
  <c r="H130" s="1"/>
  <c r="J129"/>
  <c r="H129" s="1"/>
  <c r="J128"/>
  <c r="H128" s="1"/>
  <c r="J127"/>
  <c r="H127" s="1"/>
  <c r="J126"/>
  <c r="H126" s="1"/>
  <c r="J125"/>
  <c r="H125" s="1"/>
  <c r="J124"/>
  <c r="H124" s="1"/>
  <c r="J123"/>
  <c r="H123" s="1"/>
  <c r="J122"/>
  <c r="H122" s="1"/>
  <c r="I121"/>
  <c r="H121" s="1"/>
  <c r="I120"/>
  <c r="H120" s="1"/>
  <c r="I119"/>
  <c r="H119" s="1"/>
  <c r="I118"/>
  <c r="H118" s="1"/>
  <c r="I117"/>
  <c r="H117" s="1"/>
  <c r="I116"/>
  <c r="H116" s="1"/>
  <c r="I115"/>
  <c r="H115" s="1"/>
  <c r="I114"/>
  <c r="H114" s="1"/>
  <c r="I113"/>
  <c r="H113" s="1"/>
  <c r="I112"/>
  <c r="H112" s="1"/>
  <c r="I111"/>
  <c r="H111" s="1"/>
  <c r="I110"/>
  <c r="H110" s="1"/>
  <c r="I109"/>
  <c r="H109" s="1"/>
  <c r="I108"/>
  <c r="H108" s="1"/>
  <c r="I107"/>
  <c r="H107" s="1"/>
  <c r="I106"/>
  <c r="H106" s="1"/>
  <c r="I105"/>
  <c r="H105" s="1"/>
  <c r="I104"/>
  <c r="H104" s="1"/>
  <c r="I103"/>
  <c r="H103" s="1"/>
  <c r="I102"/>
  <c r="H102" s="1"/>
  <c r="I101"/>
  <c r="H101" s="1"/>
  <c r="I100"/>
  <c r="H100" s="1"/>
  <c r="I99"/>
  <c r="H99" s="1"/>
  <c r="I98"/>
  <c r="H98" s="1"/>
  <c r="I97"/>
  <c r="H97" s="1"/>
  <c r="I96"/>
  <c r="H96" s="1"/>
  <c r="I95"/>
  <c r="H95" s="1"/>
  <c r="I94"/>
  <c r="H94" s="1"/>
  <c r="I93"/>
  <c r="H93" s="1"/>
  <c r="I92"/>
  <c r="H92" s="1"/>
  <c r="I91"/>
  <c r="H91" s="1"/>
  <c r="I90"/>
  <c r="H90" s="1"/>
  <c r="I89"/>
  <c r="H89" s="1"/>
  <c r="I88"/>
  <c r="H88" s="1"/>
  <c r="I87"/>
  <c r="H87" s="1"/>
  <c r="I86"/>
  <c r="H86" s="1"/>
  <c r="I85"/>
  <c r="H85" s="1"/>
  <c r="I84"/>
  <c r="H84" s="1"/>
  <c r="I83"/>
  <c r="H83" s="1"/>
  <c r="I82"/>
  <c r="H82" s="1"/>
  <c r="I81"/>
  <c r="H81" s="1"/>
  <c r="I80"/>
  <c r="H80" s="1"/>
  <c r="I79"/>
  <c r="H79" s="1"/>
  <c r="I78"/>
  <c r="H78" s="1"/>
  <c r="I77"/>
  <c r="H77" s="1"/>
  <c r="I76"/>
  <c r="H76" s="1"/>
  <c r="I75"/>
  <c r="H75" s="1"/>
  <c r="I74"/>
  <c r="H74" s="1"/>
  <c r="I73"/>
  <c r="H73" s="1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J13"/>
  <c r="I13"/>
  <c r="I11" s="1"/>
  <c r="J11"/>
  <c r="J9" s="1"/>
  <c r="D98" i="5"/>
  <c r="D97"/>
  <c r="D96"/>
  <c r="F95"/>
  <c r="E95"/>
  <c r="D95" s="1"/>
  <c r="D94"/>
  <c r="D93"/>
  <c r="F91"/>
  <c r="D91" s="1"/>
  <c r="D90"/>
  <c r="E89"/>
  <c r="D88"/>
  <c r="D87"/>
  <c r="F85"/>
  <c r="D85" s="1"/>
  <c r="D84"/>
  <c r="E83"/>
  <c r="D82"/>
  <c r="E81"/>
  <c r="D80"/>
  <c r="F79"/>
  <c r="D79"/>
  <c r="D78"/>
  <c r="F76"/>
  <c r="F73" s="1"/>
  <c r="D75"/>
  <c r="E72"/>
  <c r="D72"/>
  <c r="D71"/>
  <c r="D70"/>
  <c r="D69"/>
  <c r="D68"/>
  <c r="E67"/>
  <c r="D66"/>
  <c r="D65"/>
  <c r="D64"/>
  <c r="F63"/>
  <c r="E63"/>
  <c r="D63" s="1"/>
  <c r="D62"/>
  <c r="D61"/>
  <c r="D60"/>
  <c r="F58"/>
  <c r="D58"/>
  <c r="E56"/>
  <c r="D55"/>
  <c r="D54"/>
  <c r="F52"/>
  <c r="D52" s="1"/>
  <c r="E52"/>
  <c r="D51"/>
  <c r="D50"/>
  <c r="F48"/>
  <c r="E48"/>
  <c r="E46" s="1"/>
  <c r="F46"/>
  <c r="D45"/>
  <c r="D44"/>
  <c r="F42"/>
  <c r="D42"/>
  <c r="D41"/>
  <c r="D40"/>
  <c r="F38"/>
  <c r="D38"/>
  <c r="D37"/>
  <c r="F36"/>
  <c r="D36" s="1"/>
  <c r="D35"/>
  <c r="D33"/>
  <c r="D32"/>
  <c r="F30"/>
  <c r="D30" s="1"/>
  <c r="D29"/>
  <c r="D27"/>
  <c r="E10"/>
  <c r="D10"/>
  <c r="C10"/>
  <c r="F232" i="4"/>
  <c r="D232" s="1"/>
  <c r="F231"/>
  <c r="D231" s="1"/>
  <c r="F230"/>
  <c r="D230" s="1"/>
  <c r="F229"/>
  <c r="F227" s="1"/>
  <c r="D227" s="1"/>
  <c r="F226"/>
  <c r="F224" s="1"/>
  <c r="D224" s="1"/>
  <c r="F223"/>
  <c r="D223" s="1"/>
  <c r="F222"/>
  <c r="D222" s="1"/>
  <c r="F221"/>
  <c r="F219" s="1"/>
  <c r="D219" s="1"/>
  <c r="F218"/>
  <c r="D218" s="1"/>
  <c r="F215"/>
  <c r="D215" s="1"/>
  <c r="F214"/>
  <c r="D214" s="1"/>
  <c r="F213"/>
  <c r="F211" s="1"/>
  <c r="D208"/>
  <c r="F206"/>
  <c r="D206"/>
  <c r="D205"/>
  <c r="D204"/>
  <c r="D203"/>
  <c r="D202"/>
  <c r="F200"/>
  <c r="D200" s="1"/>
  <c r="D199"/>
  <c r="F197"/>
  <c r="D197"/>
  <c r="D196"/>
  <c r="D195"/>
  <c r="F194"/>
  <c r="F191" s="1"/>
  <c r="D191" s="1"/>
  <c r="D194"/>
  <c r="D193"/>
  <c r="F190"/>
  <c r="D190" s="1"/>
  <c r="F189"/>
  <c r="D189"/>
  <c r="F188"/>
  <c r="D188" s="1"/>
  <c r="F187"/>
  <c r="D187" s="1"/>
  <c r="F184"/>
  <c r="D184" s="1"/>
  <c r="F183"/>
  <c r="D183" s="1"/>
  <c r="F182"/>
  <c r="D182"/>
  <c r="F179"/>
  <c r="D179"/>
  <c r="F178"/>
  <c r="D178" s="1"/>
  <c r="F177"/>
  <c r="D177" s="1"/>
  <c r="E170"/>
  <c r="D170" s="1"/>
  <c r="E169"/>
  <c r="D169" s="1"/>
  <c r="F167"/>
  <c r="E166"/>
  <c r="D166" s="1"/>
  <c r="E164"/>
  <c r="D164" s="1"/>
  <c r="D163"/>
  <c r="E161"/>
  <c r="D161"/>
  <c r="D160"/>
  <c r="E159"/>
  <c r="D159" s="1"/>
  <c r="E157"/>
  <c r="D157" s="1"/>
  <c r="D156"/>
  <c r="E154"/>
  <c r="D154"/>
  <c r="E153"/>
  <c r="D153" s="1"/>
  <c r="E152"/>
  <c r="D152" s="1"/>
  <c r="E151"/>
  <c r="D151" s="1"/>
  <c r="E150"/>
  <c r="D150"/>
  <c r="E147"/>
  <c r="D147"/>
  <c r="E146"/>
  <c r="D146" s="1"/>
  <c r="F142"/>
  <c r="D141"/>
  <c r="E139"/>
  <c r="D139" s="1"/>
  <c r="E138"/>
  <c r="D138"/>
  <c r="E137"/>
  <c r="D137" s="1"/>
  <c r="E136"/>
  <c r="D136" s="1"/>
  <c r="E135"/>
  <c r="D135" s="1"/>
  <c r="E132"/>
  <c r="D132" s="1"/>
  <c r="E131"/>
  <c r="D131" s="1"/>
  <c r="E126"/>
  <c r="D126" s="1"/>
  <c r="D125"/>
  <c r="D124"/>
  <c r="D123"/>
  <c r="D122"/>
  <c r="D121"/>
  <c r="E119"/>
  <c r="D119" s="1"/>
  <c r="D118"/>
  <c r="E117"/>
  <c r="E115" s="1"/>
  <c r="D115" s="1"/>
  <c r="D117"/>
  <c r="E114"/>
  <c r="D114" s="1"/>
  <c r="D113"/>
  <c r="E112"/>
  <c r="D112"/>
  <c r="D111"/>
  <c r="E109"/>
  <c r="D109" s="1"/>
  <c r="E107"/>
  <c r="D107"/>
  <c r="E106"/>
  <c r="D106" s="1"/>
  <c r="E105"/>
  <c r="D105" s="1"/>
  <c r="E102"/>
  <c r="D102" s="1"/>
  <c r="E101"/>
  <c r="D101" s="1"/>
  <c r="E98"/>
  <c r="D98" s="1"/>
  <c r="E97"/>
  <c r="D97" s="1"/>
  <c r="E92"/>
  <c r="D92" s="1"/>
  <c r="E91"/>
  <c r="D91"/>
  <c r="E88"/>
  <c r="D88"/>
  <c r="E87"/>
  <c r="D87" s="1"/>
  <c r="E82"/>
  <c r="D82" s="1"/>
  <c r="E81"/>
  <c r="D81" s="1"/>
  <c r="E80"/>
  <c r="E78" s="1"/>
  <c r="D78" s="1"/>
  <c r="D80"/>
  <c r="E77"/>
  <c r="D77" s="1"/>
  <c r="E76"/>
  <c r="D76" s="1"/>
  <c r="E73"/>
  <c r="D73" s="1"/>
  <c r="E72"/>
  <c r="D72" s="1"/>
  <c r="E67"/>
  <c r="D67" s="1"/>
  <c r="E66"/>
  <c r="D66"/>
  <c r="E65"/>
  <c r="D65" s="1"/>
  <c r="E64"/>
  <c r="D64" s="1"/>
  <c r="E63"/>
  <c r="D63" s="1"/>
  <c r="E62"/>
  <c r="D62"/>
  <c r="E61"/>
  <c r="D61" s="1"/>
  <c r="E60"/>
  <c r="D60" s="1"/>
  <c r="E57"/>
  <c r="D57" s="1"/>
  <c r="E56"/>
  <c r="D56" s="1"/>
  <c r="E53"/>
  <c r="D53" s="1"/>
  <c r="E50"/>
  <c r="D50" s="1"/>
  <c r="E49"/>
  <c r="D49"/>
  <c r="E48"/>
  <c r="D48" s="1"/>
  <c r="E47"/>
  <c r="D47" s="1"/>
  <c r="E46"/>
  <c r="D46" s="1"/>
  <c r="E45"/>
  <c r="D45"/>
  <c r="E44"/>
  <c r="D44" s="1"/>
  <c r="E43"/>
  <c r="D43" s="1"/>
  <c r="E40"/>
  <c r="D40" s="1"/>
  <c r="E39"/>
  <c r="D39" s="1"/>
  <c r="E38"/>
  <c r="D38"/>
  <c r="E35"/>
  <c r="D35"/>
  <c r="E34"/>
  <c r="D34" s="1"/>
  <c r="E33"/>
  <c r="D33" s="1"/>
  <c r="E32"/>
  <c r="D32" s="1"/>
  <c r="E31"/>
  <c r="D31"/>
  <c r="E30"/>
  <c r="D30" s="1"/>
  <c r="E29"/>
  <c r="E27" s="1"/>
  <c r="D27" s="1"/>
  <c r="D26"/>
  <c r="E24"/>
  <c r="E22" s="1"/>
  <c r="D22" s="1"/>
  <c r="E21"/>
  <c r="E19" s="1"/>
  <c r="D19" s="1"/>
  <c r="E18"/>
  <c r="D18" s="1"/>
  <c r="E17"/>
  <c r="D17" s="1"/>
  <c r="E16"/>
  <c r="E14" s="1"/>
  <c r="D13"/>
  <c r="F10"/>
  <c r="H308" i="3"/>
  <c r="G308" s="1"/>
  <c r="I306"/>
  <c r="I304" s="1"/>
  <c r="G303"/>
  <c r="G302"/>
  <c r="I300"/>
  <c r="H300"/>
  <c r="G300"/>
  <c r="G298"/>
  <c r="I296"/>
  <c r="H296"/>
  <c r="G296"/>
  <c r="H295"/>
  <c r="G295"/>
  <c r="I293"/>
  <c r="H293"/>
  <c r="G293" s="1"/>
  <c r="G292"/>
  <c r="I290"/>
  <c r="H290"/>
  <c r="G290" s="1"/>
  <c r="H289"/>
  <c r="H287" s="1"/>
  <c r="G287" s="1"/>
  <c r="I287"/>
  <c r="H286"/>
  <c r="G286" s="1"/>
  <c r="I284"/>
  <c r="H283"/>
  <c r="G283" s="1"/>
  <c r="I281"/>
  <c r="G280"/>
  <c r="I278"/>
  <c r="H278"/>
  <c r="G278"/>
  <c r="G277"/>
  <c r="G276"/>
  <c r="I274"/>
  <c r="H274"/>
  <c r="G274" s="1"/>
  <c r="I272"/>
  <c r="G271"/>
  <c r="I269"/>
  <c r="H269"/>
  <c r="G269"/>
  <c r="G268"/>
  <c r="I266"/>
  <c r="H266"/>
  <c r="G266"/>
  <c r="H265"/>
  <c r="G265"/>
  <c r="I263"/>
  <c r="H263"/>
  <c r="G263" s="1"/>
  <c r="G262"/>
  <c r="I261"/>
  <c r="I259" s="1"/>
  <c r="H261"/>
  <c r="G258"/>
  <c r="H257"/>
  <c r="H255" s="1"/>
  <c r="G255" s="1"/>
  <c r="I255"/>
  <c r="H254"/>
  <c r="G254" s="1"/>
  <c r="G253"/>
  <c r="I251"/>
  <c r="H251"/>
  <c r="G251" s="1"/>
  <c r="H250"/>
  <c r="G250" s="1"/>
  <c r="I249"/>
  <c r="I247" s="1"/>
  <c r="H247"/>
  <c r="G247" s="1"/>
  <c r="G246"/>
  <c r="I245"/>
  <c r="H245"/>
  <c r="H243" s="1"/>
  <c r="I243"/>
  <c r="G240"/>
  <c r="I238"/>
  <c r="H238"/>
  <c r="G238" s="1"/>
  <c r="G237"/>
  <c r="I235"/>
  <c r="H235"/>
  <c r="G235" s="1"/>
  <c r="H234"/>
  <c r="G234" s="1"/>
  <c r="H233"/>
  <c r="G233" s="1"/>
  <c r="H232"/>
  <c r="I230"/>
  <c r="G229"/>
  <c r="H228"/>
  <c r="G228" s="1"/>
  <c r="H227"/>
  <c r="I225"/>
  <c r="I224"/>
  <c r="H224"/>
  <c r="G224" s="1"/>
  <c r="G223"/>
  <c r="G222"/>
  <c r="H221"/>
  <c r="G221" s="1"/>
  <c r="I220"/>
  <c r="G220" s="1"/>
  <c r="H220"/>
  <c r="G219"/>
  <c r="I218"/>
  <c r="G218" s="1"/>
  <c r="H218"/>
  <c r="I215"/>
  <c r="H215"/>
  <c r="H213" s="1"/>
  <c r="G210"/>
  <c r="G209"/>
  <c r="I207"/>
  <c r="H207"/>
  <c r="G207" s="1"/>
  <c r="G206"/>
  <c r="I204"/>
  <c r="H204"/>
  <c r="G204" s="1"/>
  <c r="H203"/>
  <c r="H201" s="1"/>
  <c r="I201"/>
  <c r="G200"/>
  <c r="G199"/>
  <c r="G198"/>
  <c r="G197"/>
  <c r="I195"/>
  <c r="H195"/>
  <c r="G195" s="1"/>
  <c r="G194"/>
  <c r="G193"/>
  <c r="G192"/>
  <c r="G191"/>
  <c r="I189"/>
  <c r="G189" s="1"/>
  <c r="H189"/>
  <c r="G188"/>
  <c r="G187"/>
  <c r="G186"/>
  <c r="I184"/>
  <c r="I182" s="1"/>
  <c r="H184"/>
  <c r="G184"/>
  <c r="G181"/>
  <c r="I179"/>
  <c r="H179"/>
  <c r="G179" s="1"/>
  <c r="G178"/>
  <c r="I176"/>
  <c r="H176"/>
  <c r="G176" s="1"/>
  <c r="I175"/>
  <c r="H175"/>
  <c r="H173" s="1"/>
  <c r="I172"/>
  <c r="I170" s="1"/>
  <c r="H172"/>
  <c r="G172"/>
  <c r="H170"/>
  <c r="G169"/>
  <c r="I167"/>
  <c r="H167"/>
  <c r="G167" s="1"/>
  <c r="G166"/>
  <c r="I164"/>
  <c r="H164"/>
  <c r="G164" s="1"/>
  <c r="H161"/>
  <c r="G161" s="1"/>
  <c r="I159"/>
  <c r="G158"/>
  <c r="I156"/>
  <c r="H156"/>
  <c r="G156" s="1"/>
  <c r="G155"/>
  <c r="I153"/>
  <c r="H153"/>
  <c r="G153" s="1"/>
  <c r="G152"/>
  <c r="I150"/>
  <c r="H150"/>
  <c r="G150" s="1"/>
  <c r="G149"/>
  <c r="I147"/>
  <c r="H147"/>
  <c r="G147" s="1"/>
  <c r="I146"/>
  <c r="G146" s="1"/>
  <c r="H146"/>
  <c r="H144"/>
  <c r="I141"/>
  <c r="I139" s="1"/>
  <c r="G141"/>
  <c r="H139"/>
  <c r="G139" s="1"/>
  <c r="G138"/>
  <c r="G137"/>
  <c r="I136"/>
  <c r="I130" s="1"/>
  <c r="G135"/>
  <c r="I134"/>
  <c r="G134" s="1"/>
  <c r="G133"/>
  <c r="G132"/>
  <c r="H130"/>
  <c r="G129"/>
  <c r="G128"/>
  <c r="G127"/>
  <c r="G126"/>
  <c r="I124"/>
  <c r="H124"/>
  <c r="G124"/>
  <c r="G123"/>
  <c r="I121"/>
  <c r="H121"/>
  <c r="G121"/>
  <c r="G120"/>
  <c r="G119"/>
  <c r="G118"/>
  <c r="G117"/>
  <c r="I116"/>
  <c r="H116"/>
  <c r="I114"/>
  <c r="G113"/>
  <c r="G112"/>
  <c r="G111"/>
  <c r="I109"/>
  <c r="H109"/>
  <c r="G109"/>
  <c r="G108"/>
  <c r="G107"/>
  <c r="G106"/>
  <c r="G105"/>
  <c r="I104"/>
  <c r="H104"/>
  <c r="G104" s="1"/>
  <c r="G103"/>
  <c r="I101"/>
  <c r="G100"/>
  <c r="G99"/>
  <c r="G98"/>
  <c r="I97"/>
  <c r="I95" s="1"/>
  <c r="H97"/>
  <c r="H95" s="1"/>
  <c r="G94"/>
  <c r="G93"/>
  <c r="I91"/>
  <c r="H91"/>
  <c r="G88"/>
  <c r="I86"/>
  <c r="H86"/>
  <c r="G86"/>
  <c r="G85"/>
  <c r="I83"/>
  <c r="H83"/>
  <c r="G83"/>
  <c r="G82"/>
  <c r="I80"/>
  <c r="H80"/>
  <c r="G80"/>
  <c r="G79"/>
  <c r="I77"/>
  <c r="H77"/>
  <c r="G77"/>
  <c r="G76"/>
  <c r="G75"/>
  <c r="I73"/>
  <c r="H73"/>
  <c r="G73" s="1"/>
  <c r="G72"/>
  <c r="I70"/>
  <c r="H70"/>
  <c r="G70" s="1"/>
  <c r="G69"/>
  <c r="G68"/>
  <c r="G67"/>
  <c r="I65"/>
  <c r="H65"/>
  <c r="G65" s="1"/>
  <c r="I63"/>
  <c r="G62"/>
  <c r="I60"/>
  <c r="G60" s="1"/>
  <c r="H60"/>
  <c r="G58"/>
  <c r="I56"/>
  <c r="G56" s="1"/>
  <c r="H56"/>
  <c r="G55"/>
  <c r="I53"/>
  <c r="G53" s="1"/>
  <c r="H53"/>
  <c r="H52"/>
  <c r="G52" s="1"/>
  <c r="I50"/>
  <c r="G49"/>
  <c r="I47"/>
  <c r="H47"/>
  <c r="G47" s="1"/>
  <c r="I45"/>
  <c r="G44"/>
  <c r="G43"/>
  <c r="G42"/>
  <c r="G41"/>
  <c r="I39"/>
  <c r="H39"/>
  <c r="H37" s="1"/>
  <c r="G37" s="1"/>
  <c r="I37"/>
  <c r="G36"/>
  <c r="I34"/>
  <c r="H34"/>
  <c r="G34"/>
  <c r="I33"/>
  <c r="H33"/>
  <c r="G33" s="1"/>
  <c r="I31"/>
  <c r="G30"/>
  <c r="I28"/>
  <c r="H28"/>
  <c r="G28"/>
  <c r="G27"/>
  <c r="I25"/>
  <c r="H25"/>
  <c r="G25"/>
  <c r="H24"/>
  <c r="G24" s="1"/>
  <c r="G23"/>
  <c r="G22"/>
  <c r="I20"/>
  <c r="G19"/>
  <c r="G18"/>
  <c r="I16"/>
  <c r="H16"/>
  <c r="G16"/>
  <c r="G15"/>
  <c r="G14"/>
  <c r="I13"/>
  <c r="I11" s="1"/>
  <c r="I9" s="1"/>
  <c r="H13"/>
  <c r="G13" s="1"/>
  <c r="G11" s="1"/>
  <c r="D114" i="2"/>
  <c r="D113"/>
  <c r="D112"/>
  <c r="D111" s="1"/>
  <c r="F111"/>
  <c r="E111"/>
  <c r="D110"/>
  <c r="D109"/>
  <c r="D108" s="1"/>
  <c r="F108"/>
  <c r="D107"/>
  <c r="D106"/>
  <c r="D105" s="1"/>
  <c r="E105"/>
  <c r="D104"/>
  <c r="D103"/>
  <c r="D102" s="1"/>
  <c r="E102"/>
  <c r="D101"/>
  <c r="D100"/>
  <c r="D99"/>
  <c r="E98"/>
  <c r="D98"/>
  <c r="D97"/>
  <c r="D96"/>
  <c r="D95"/>
  <c r="D94"/>
  <c r="E93"/>
  <c r="D93" s="1"/>
  <c r="E92"/>
  <c r="D92" s="1"/>
  <c r="D91"/>
  <c r="D90"/>
  <c r="D89"/>
  <c r="D88"/>
  <c r="E87"/>
  <c r="D87" s="1"/>
  <c r="D86"/>
  <c r="E85"/>
  <c r="D85" s="1"/>
  <c r="E84"/>
  <c r="D84" s="1"/>
  <c r="E83"/>
  <c r="D83"/>
  <c r="E82"/>
  <c r="D82" s="1"/>
  <c r="E81"/>
  <c r="D81" s="1"/>
  <c r="E80"/>
  <c r="D80" s="1"/>
  <c r="D77"/>
  <c r="D76"/>
  <c r="D74" s="1"/>
  <c r="D75"/>
  <c r="E74"/>
  <c r="E73"/>
  <c r="D73" s="1"/>
  <c r="D72"/>
  <c r="D71"/>
  <c r="E70"/>
  <c r="D70" s="1"/>
  <c r="D69" s="1"/>
  <c r="D68"/>
  <c r="D67" s="1"/>
  <c r="E67"/>
  <c r="D66"/>
  <c r="D65" s="1"/>
  <c r="F65"/>
  <c r="F64" s="1"/>
  <c r="D63"/>
  <c r="D62"/>
  <c r="F61"/>
  <c r="D61"/>
  <c r="D60"/>
  <c r="D59"/>
  <c r="D58"/>
  <c r="D57"/>
  <c r="D56" s="1"/>
  <c r="E56"/>
  <c r="D55"/>
  <c r="E54"/>
  <c r="D53"/>
  <c r="F52"/>
  <c r="D52"/>
  <c r="D51"/>
  <c r="E50"/>
  <c r="D50"/>
  <c r="D49"/>
  <c r="D48" s="1"/>
  <c r="F48"/>
  <c r="F45" s="1"/>
  <c r="F8" s="1"/>
  <c r="D47"/>
  <c r="D46" s="1"/>
  <c r="E46"/>
  <c r="E45" s="1"/>
  <c r="D44"/>
  <c r="D43"/>
  <c r="D42"/>
  <c r="D41"/>
  <c r="D40" s="1"/>
  <c r="D39" s="1"/>
  <c r="E39"/>
  <c r="D38"/>
  <c r="D36" s="1"/>
  <c r="D37"/>
  <c r="E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E16"/>
  <c r="D16"/>
  <c r="E15"/>
  <c r="D15" s="1"/>
  <c r="D14" s="1"/>
  <c r="E13"/>
  <c r="D13" s="1"/>
  <c r="E12"/>
  <c r="D12"/>
  <c r="E11"/>
  <c r="D11" s="1"/>
  <c r="E12" i="4" l="1"/>
  <c r="D14"/>
  <c r="H20" i="3"/>
  <c r="G20" s="1"/>
  <c r="H50"/>
  <c r="G50" s="1"/>
  <c r="H101"/>
  <c r="G101" s="1"/>
  <c r="G116"/>
  <c r="H159"/>
  <c r="G159" s="1"/>
  <c r="G175"/>
  <c r="G215"/>
  <c r="G249"/>
  <c r="H284"/>
  <c r="G284" s="1"/>
  <c r="D16" i="4"/>
  <c r="D21"/>
  <c r="D24"/>
  <c r="D29"/>
  <c r="D213"/>
  <c r="D221"/>
  <c r="D229"/>
  <c r="G130" i="3"/>
  <c r="H216"/>
  <c r="G170"/>
  <c r="H225"/>
  <c r="G225" s="1"/>
  <c r="H230"/>
  <c r="G230" s="1"/>
  <c r="G261"/>
  <c r="D226" i="4"/>
  <c r="H13" i="6"/>
  <c r="G95" i="3"/>
  <c r="I89"/>
  <c r="I241"/>
  <c r="I196" i="6"/>
  <c r="H196" s="1"/>
  <c r="H359"/>
  <c r="H524"/>
  <c r="I565"/>
  <c r="H643"/>
  <c r="I698"/>
  <c r="H698" s="1"/>
  <c r="H353"/>
  <c r="H522"/>
  <c r="H641"/>
  <c r="I882"/>
  <c r="H882" s="1"/>
  <c r="I908"/>
  <c r="H908" s="1"/>
  <c r="H240"/>
  <c r="H444"/>
  <c r="H468"/>
  <c r="I536"/>
  <c r="H536" s="1"/>
  <c r="J639"/>
  <c r="I714"/>
  <c r="H714" s="1"/>
  <c r="I318"/>
  <c r="H466"/>
  <c r="I651"/>
  <c r="H11"/>
  <c r="H434"/>
  <c r="J318"/>
  <c r="H318" s="1"/>
  <c r="H651"/>
  <c r="I870"/>
  <c r="I164"/>
  <c r="H164" s="1"/>
  <c r="J743"/>
  <c r="J741" s="1"/>
  <c r="I824"/>
  <c r="H824" s="1"/>
  <c r="J232"/>
  <c r="H232" s="1"/>
  <c r="J565"/>
  <c r="H565" s="1"/>
  <c r="I769"/>
  <c r="F67" i="5"/>
  <c r="F56" s="1"/>
  <c r="D56" s="1"/>
  <c r="D73"/>
  <c r="E34"/>
  <c r="D46"/>
  <c r="F34"/>
  <c r="F28" s="1"/>
  <c r="F26" s="1"/>
  <c r="D48"/>
  <c r="D76"/>
  <c r="F89"/>
  <c r="F83" s="1"/>
  <c r="D211" i="4"/>
  <c r="D12"/>
  <c r="F216"/>
  <c r="D216" s="1"/>
  <c r="E148"/>
  <c r="D148" s="1"/>
  <c r="F175"/>
  <c r="E41"/>
  <c r="D41" s="1"/>
  <c r="E70"/>
  <c r="E89"/>
  <c r="D89" s="1"/>
  <c r="E95"/>
  <c r="E129"/>
  <c r="E167"/>
  <c r="D167" s="1"/>
  <c r="E36"/>
  <c r="D36" s="1"/>
  <c r="E58"/>
  <c r="D58" s="1"/>
  <c r="E103"/>
  <c r="D103" s="1"/>
  <c r="F180"/>
  <c r="D180" s="1"/>
  <c r="F185"/>
  <c r="D185" s="1"/>
  <c r="E51"/>
  <c r="D51" s="1"/>
  <c r="E54"/>
  <c r="D54" s="1"/>
  <c r="E74"/>
  <c r="D74" s="1"/>
  <c r="E85"/>
  <c r="E99"/>
  <c r="D99" s="1"/>
  <c r="E133"/>
  <c r="D133" s="1"/>
  <c r="E144"/>
  <c r="G243" i="3"/>
  <c r="H182"/>
  <c r="G182" s="1"/>
  <c r="G201"/>
  <c r="H11"/>
  <c r="H31"/>
  <c r="G31" s="1"/>
  <c r="G39"/>
  <c r="H45"/>
  <c r="G45" s="1"/>
  <c r="H63"/>
  <c r="G63" s="1"/>
  <c r="G91"/>
  <c r="G97"/>
  <c r="H114"/>
  <c r="G114" s="1"/>
  <c r="G136"/>
  <c r="H162"/>
  <c r="G203"/>
  <c r="H211"/>
  <c r="I213"/>
  <c r="G213" s="1"/>
  <c r="G227"/>
  <c r="G232"/>
  <c r="G245"/>
  <c r="G257"/>
  <c r="H259"/>
  <c r="G259" s="1"/>
  <c r="H281"/>
  <c r="G281" s="1"/>
  <c r="G289"/>
  <c r="H306"/>
  <c r="I144"/>
  <c r="I142" s="1"/>
  <c r="I173"/>
  <c r="I162" s="1"/>
  <c r="I216"/>
  <c r="G216" s="1"/>
  <c r="D10" i="2"/>
  <c r="D9" s="1"/>
  <c r="D64"/>
  <c r="D54"/>
  <c r="D45"/>
  <c r="D79"/>
  <c r="D78" s="1"/>
  <c r="E10"/>
  <c r="E9" s="1"/>
  <c r="E14"/>
  <c r="E79"/>
  <c r="E78" s="1"/>
  <c r="E69"/>
  <c r="H9" i="3" l="1"/>
  <c r="I508" i="6"/>
  <c r="H508" s="1"/>
  <c r="H142" i="3"/>
  <c r="G142" s="1"/>
  <c r="I906" i="6"/>
  <c r="F209" i="4"/>
  <c r="D209" s="1"/>
  <c r="I639" i="6"/>
  <c r="H639" s="1"/>
  <c r="I9"/>
  <c r="H870"/>
  <c r="I842"/>
  <c r="H842" s="1"/>
  <c r="H743"/>
  <c r="I741"/>
  <c r="H741" s="1"/>
  <c r="H769"/>
  <c r="I904"/>
  <c r="H904" s="1"/>
  <c r="H906"/>
  <c r="J8"/>
  <c r="F81" i="5"/>
  <c r="D81" s="1"/>
  <c r="D83"/>
  <c r="F24"/>
  <c r="E28"/>
  <c r="D34"/>
  <c r="D89"/>
  <c r="D67"/>
  <c r="D85" i="4"/>
  <c r="E83"/>
  <c r="D83" s="1"/>
  <c r="D95"/>
  <c r="E93"/>
  <c r="D93" s="1"/>
  <c r="D175"/>
  <c r="F173"/>
  <c r="E142"/>
  <c r="D142" s="1"/>
  <c r="D144"/>
  <c r="E25"/>
  <c r="D70"/>
  <c r="E68"/>
  <c r="D68" s="1"/>
  <c r="D129"/>
  <c r="E127"/>
  <c r="D127" s="1"/>
  <c r="G9" i="3"/>
  <c r="G173"/>
  <c r="H272"/>
  <c r="G272" s="1"/>
  <c r="H89"/>
  <c r="G89" s="1"/>
  <c r="G306"/>
  <c r="H304"/>
  <c r="G304" s="1"/>
  <c r="G162"/>
  <c r="I211"/>
  <c r="I8" s="1"/>
  <c r="G144"/>
  <c r="H241"/>
  <c r="G241" s="1"/>
  <c r="E64" i="2"/>
  <c r="E8" s="1"/>
  <c r="D8"/>
  <c r="H9" i="6" l="1"/>
  <c r="I8"/>
  <c r="H8" s="1"/>
  <c r="E26" i="5"/>
  <c r="D28"/>
  <c r="D173" i="4"/>
  <c r="F171"/>
  <c r="D25"/>
  <c r="E10"/>
  <c r="G211" i="3"/>
  <c r="G8" s="1"/>
  <c r="H8"/>
  <c r="D26" i="5" l="1"/>
  <c r="D24" s="1"/>
  <c r="E24"/>
  <c r="D10" i="4"/>
  <c r="E8"/>
  <c r="D171"/>
  <c r="F8"/>
  <c r="D8" l="1"/>
</calcChain>
</file>

<file path=xl/sharedStrings.xml><?xml version="1.0" encoding="utf-8"?>
<sst xmlns="http://schemas.openxmlformats.org/spreadsheetml/2006/main" count="3383" uniqueCount="1342">
  <si>
    <t>ՀՀ   Լ Ո Ռ ՈՒ   Մ Ա Ր Զ Ի</t>
  </si>
  <si>
    <t>ՖԻՈԼՈՏՈՎՈ  ՀԱՄԱՅՆՔԻ</t>
  </si>
  <si>
    <t>2025 ԹՎԱԿԱՆԻ  ԲՅՈՒՋԵ</t>
  </si>
  <si>
    <t xml:space="preserve">    Հաստատված է               Ֆիոլետովո համայնքի </t>
  </si>
  <si>
    <t xml:space="preserve">                      ՀԱՄԱՅՆՔԻ ՂԵԿԱՎԱՐ             ԱԼԵՔՍԵՅ ՉԻՉՅՈՎ</t>
  </si>
  <si>
    <t>Հատված_1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</si>
  <si>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</si>
  <si>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</si>
  <si>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</si>
  <si>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</si>
  <si>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</si>
  <si>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</si>
  <si>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</si>
  <si>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</si>
  <si>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</si>
  <si>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</si>
  <si>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</si>
  <si>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</si>
  <si>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</si>
  <si>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</si>
  <si>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</si>
  <si>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</si>
  <si>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</si>
  <si>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</si>
  <si>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</si>
  <si>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</si>
  <si>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</si>
  <si>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</si>
  <si>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</si>
  <si>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</si>
  <si>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</si>
  <si>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</si>
  <si>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</si>
  <si>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</si>
  <si>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</si>
  <si>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</si>
  <si>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</si>
  <si>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</si>
  <si>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</si>
  <si>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</si>
  <si>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</si>
  <si>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</si>
  <si>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</si>
  <si>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</si>
  <si>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</si>
  <si>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</si>
  <si>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</si>
  <si>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</si>
  <si>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</si>
  <si>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</si>
  <si>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</si>
  <si>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</si>
  <si>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</si>
  <si>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</si>
  <si>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</si>
  <si>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</si>
  <si>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</si>
  <si>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</si>
  <si>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</si>
  <si>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</si>
  <si>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</si>
  <si>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</si>
  <si>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</si>
  <si>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</si>
  <si>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</si>
  <si>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</si>
  <si>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</si>
  <si>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>Համայնքի բյուջե մուտքագրվող արտաքին պաշտոնական դրամաշնորհներ` ստացված այլ պետությունների տեղական ինքնակառավարման մարմիններից կապիտալ ծախսերի ֆինանսավորման նպատակով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</si>
  <si>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</si>
  <si>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</si>
  <si>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</si>
  <si>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</si>
  <si>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</si>
  <si>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</si>
  <si>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</si>
  <si>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</si>
  <si>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</si>
  <si>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</si>
  <si>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</si>
  <si>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</si>
  <si>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</si>
  <si>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</si>
  <si>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</si>
  <si>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</si>
  <si>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</si>
  <si>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</si>
  <si>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(տող 1310 + տող 1320 + տող 1330 + տող 1340 + տող 1350 + տող 1360 + տող 1370 + տող 1380 + տող 1390), այդ թվում`    </t>
  </si>
  <si>
    <t>7400</t>
  </si>
  <si>
    <t>3.1 Տոկոսներ այդ թվում`</t>
  </si>
  <si>
    <t>7411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</si>
  <si>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</si>
  <si>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</si>
  <si>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7412</t>
  </si>
  <si>
    <t>Բաժնետիրական ընկերություններում համայնքի մասնակցության դիմաց համայնքի բյուջե կատարվող մասհանումներ (շահաբաժիններ)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</si>
  <si>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</si>
  <si>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</si>
  <si>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</si>
  <si>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</si>
  <si>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</si>
  <si>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</si>
  <si>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</si>
  <si>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</si>
  <si>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</si>
  <si>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</si>
  <si>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</si>
  <si>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</si>
  <si>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</si>
  <si>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</si>
  <si>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</si>
  <si>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</si>
  <si>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</si>
  <si>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</si>
  <si>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</si>
  <si>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</si>
  <si>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</si>
  <si>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</si>
  <si>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</si>
  <si>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</si>
  <si>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</si>
  <si>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</si>
  <si>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</si>
  <si>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</si>
  <si>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</si>
  <si>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</si>
  <si>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</si>
  <si>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</si>
  <si>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</si>
  <si>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</si>
  <si>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</si>
  <si>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</si>
  <si>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</si>
  <si>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</si>
  <si>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</si>
  <si>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</si>
  <si>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Համայնքի բյուջե մուտքագրվող այլ կատեգորիաներում չդասակարգված ընթացիկ տրանսֆերտներ(տող 1371 + տող 1372)այդ թվում`</t>
  </si>
  <si>
    <t>7441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</si>
  <si>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</si>
  <si>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</si>
  <si>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</si>
  <si>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7442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</si>
  <si>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</si>
  <si>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</si>
  <si>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</si>
  <si>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</si>
  <si>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</si>
  <si>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</si>
  <si>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</si>
  <si>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 xml:space="preserve"> ՀԱՏՎԱԾ 2</t>
  </si>
  <si>
    <t xml:space="preserve"> ՀԱՄԱՅՆՔԻ  ԲՅՈՒՋԵԻ ԾԱԽՍԵՐԸ` ԸՍՏ ԲՅՈՒՋԵՏԱՅԻՆ ԾԱԽՍԵՐԻ  ԳՈՐԾԱՌԱԿԱՆ ԴԱՍԱԿԱՐԳՄԱՆ</t>
  </si>
  <si>
    <r>
      <t xml:space="preserve">         </t>
    </r>
    <r>
      <rPr>
        <b/>
        <sz val="10"/>
        <rFont val="Sylfaen"/>
        <family val="1"/>
      </rPr>
      <t xml:space="preserve">                                </t>
    </r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</si>
  <si>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</si>
  <si>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</si>
  <si>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</si>
  <si>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</si>
  <si>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</si>
  <si>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</si>
  <si>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</si>
  <si>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Ընդամենը (ս.7+ս.8)</t>
  </si>
  <si>
    <t xml:space="preserve">     այդ թվում`</t>
  </si>
  <si>
    <t>2</t>
  </si>
  <si>
    <t>3</t>
  </si>
  <si>
    <t>4</t>
  </si>
  <si>
    <t>5</t>
  </si>
  <si>
    <t>6</t>
  </si>
  <si>
    <t>7</t>
  </si>
  <si>
    <t>8</t>
  </si>
  <si>
    <t xml:space="preserve"> X</t>
  </si>
  <si>
    <r>
      <t xml:space="preserve">ԸՆԴԱՄԵՆԸ ԾԱԽՍԵՐ </t>
    </r>
    <r>
      <rPr>
        <sz val="9"/>
        <rFont val="Sylfaen"/>
        <family val="1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</si>
  <si>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</si>
  <si>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</si>
  <si>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sz val="9"/>
        <rFont val="Sylfaen"/>
        <family val="1"/>
      </rPr>
      <t xml:space="preserve">(տող2110+տող2120+տող2130+տող2140+տող2150+տող2160+տող2170+տող2180)                                                                                        </t>
    </r>
  </si>
  <si>
    <t>GENERAL PUBLIC SERVICES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</si>
  <si>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</si>
  <si>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Executive and Legislative Organs, Financial and Fiscal Affairs, External Affairs</t>
  </si>
  <si>
    <t>որից`</t>
  </si>
  <si>
    <t xml:space="preserve">Օրենսդիր և գործադիր մարմիններ,պետական կառավարում </t>
  </si>
  <si>
    <t>Executive and legislative organs</t>
  </si>
  <si>
    <t xml:space="preserve">Ֆինանսական և հարկաբյուջետային հարաբերություններ </t>
  </si>
  <si>
    <t>Financial and fiscal affairs</t>
  </si>
  <si>
    <t xml:space="preserve">Արտաքին հարաբերություններ </t>
  </si>
  <si>
    <t>External affairs</t>
  </si>
  <si>
    <t>Արտաքին տնտեսական օգնություն</t>
  </si>
  <si>
    <t>Foreign Economic Aid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</si>
  <si>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</si>
  <si>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</si>
  <si>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</si>
  <si>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</si>
  <si>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</si>
  <si>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</si>
  <si>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</si>
  <si>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</si>
  <si>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</si>
  <si>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</si>
  <si>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</si>
  <si>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</si>
  <si>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Ընդհանուր բնույթի հետազոտական աշխատանք</t>
  </si>
  <si>
    <t>Basic Research</t>
  </si>
  <si>
    <t xml:space="preserve">Ընդհանուր բնույթի հետազոտական աշխատանք </t>
  </si>
  <si>
    <t>Basic research</t>
  </si>
  <si>
    <t xml:space="preserve">Ընդհանուր բնույթի հանրային ծառայությունների գծով հետազոտական և նախագծային աշխատանքներ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</si>
  <si>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</si>
  <si>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</si>
  <si>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</si>
  <si>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Ընդհանուր բնույթի հանրային ծառայություններ (այլ դասերին չպատկանող)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</si>
  <si>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</si>
  <si>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</si>
  <si>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</si>
  <si>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</si>
  <si>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</si>
  <si>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</si>
  <si>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</si>
  <si>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</si>
  <si>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</si>
  <si>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</si>
  <si>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</si>
  <si>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sz val="9"/>
        <rFont val="Sylfaen"/>
        <family val="1"/>
      </rPr>
      <t>(տող2210+2220+տող2230+տող2240+տող2250)</t>
    </r>
  </si>
  <si>
    <t>DEFENSE</t>
  </si>
  <si>
    <t>Ռազմական պաշտպանություն</t>
  </si>
  <si>
    <t>Military Defense</t>
  </si>
  <si>
    <t xml:space="preserve">Ռազմական պաշտպանություն </t>
  </si>
  <si>
    <t>Military defense</t>
  </si>
  <si>
    <t>Քաղաքացիական պաշտպանություն</t>
  </si>
  <si>
    <t>Civil Defense</t>
  </si>
  <si>
    <t xml:space="preserve">Քաղաքացիական պաշտպանություն </t>
  </si>
  <si>
    <t>Civil defense</t>
  </si>
  <si>
    <t>Արտաքին ռազմական օգնություն</t>
  </si>
  <si>
    <t>Foreign Military Aid</t>
  </si>
  <si>
    <t xml:space="preserve">Արտաքին ռազմական օգնություն </t>
  </si>
  <si>
    <t>Foreign military aid</t>
  </si>
  <si>
    <t>Հետազոտական և նախագծային աշխատանքներ պաշտպանության ոլորտում</t>
  </si>
  <si>
    <t>R&amp;D Defense</t>
  </si>
  <si>
    <t>Պաշտպանություն (այլ դասերին չպատկանող)</t>
  </si>
  <si>
    <t>Defense Not Elsewhere Classified</t>
  </si>
  <si>
    <t>Defense not elsewhere classified</t>
  </si>
  <si>
    <t>03</t>
  </si>
  <si>
    <r>
      <t xml:space="preserve">ՀԱՍԱՐԱԿԱԿԱՆ ԿԱՐԳ, ԱՆՎՏԱՆԳՈՒԹՅՈՒՆ և ԴԱՏԱԿԱՆ ԳՈՐԾՈՒՆԵՈՒԹՅՈՒՆ </t>
    </r>
    <r>
      <rPr>
        <sz val="9"/>
        <rFont val="Sylfaen"/>
        <family val="1"/>
      </rPr>
      <t>(տող2310+տող2320+տող2330+տող2340+տող2350+տող2360+տող2370)</t>
    </r>
  </si>
  <si>
    <t>PUBLIC ORDER AND SAFETY</t>
  </si>
  <si>
    <t>Հասարակական կարգ և անվտանգություն</t>
  </si>
  <si>
    <t>Police Services</t>
  </si>
  <si>
    <t>Ոստիկանություն</t>
  </si>
  <si>
    <t>Police services</t>
  </si>
  <si>
    <t>Ազգային անվտանգություն</t>
  </si>
  <si>
    <t>Պետական պահպանություն</t>
  </si>
  <si>
    <t>Փրկարար ծառայություն</t>
  </si>
  <si>
    <t>Fire Protection Services</t>
  </si>
  <si>
    <t xml:space="preserve">Փրկարար ծառայություն </t>
  </si>
  <si>
    <t>Fire protection services</t>
  </si>
  <si>
    <t>Դատական գործունեություն և իրավական պաշտպանություն</t>
  </si>
  <si>
    <t>Law Courts</t>
  </si>
  <si>
    <t xml:space="preserve">Դատարաններ </t>
  </si>
  <si>
    <t>Law courts</t>
  </si>
  <si>
    <t>Իրավական պաշտպանություն</t>
  </si>
  <si>
    <t>Դատախազություն</t>
  </si>
  <si>
    <t>Կալանավայրեր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</si>
  <si>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</si>
  <si>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</si>
  <si>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</si>
  <si>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</si>
  <si>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R&amp;D Public order and safety</t>
  </si>
  <si>
    <t>Հասարակական կարգ և անվտանգություն  (այլ դասերին չպատկանող)</t>
  </si>
  <si>
    <t>Public Order and Safety Not Elsewhere Classified</t>
  </si>
  <si>
    <t>Հասարակական կարգ և անվտանգություն (այլ դասերին չպատկանող)</t>
  </si>
  <si>
    <t>Public order and safety not elsewhere classified</t>
  </si>
  <si>
    <t>04</t>
  </si>
  <si>
    <r>
      <t>ՏՆՏԵՍԱԿԱՆ ՀԱՐԱԲԵՐՈՒԹՅՈՒՆՆԵՐ (</t>
    </r>
    <r>
      <rPr>
        <sz val="9"/>
        <rFont val="Sylfaen"/>
        <family val="1"/>
      </rPr>
      <t>տող2410+տող2420+տող2430+տող2440+տող2450+տող2460+տող2470+տող2480+տող2490)</t>
    </r>
  </si>
  <si>
    <t>ECONOMIC AFFAIRS</t>
  </si>
  <si>
    <t>Ընդհանուր բնույթի տնտեսական, առևտրային և աշխատանքի գծով հարաբերություններ</t>
  </si>
  <si>
    <t>General Economic, Commercial and Labor Affairs</t>
  </si>
  <si>
    <t xml:space="preserve">Ընդհանուր բնույթի տնտեսական և առևտրային հարաբերություններ </t>
  </si>
  <si>
    <t>General economic and commercial affairs</t>
  </si>
  <si>
    <t xml:space="preserve">Աշխատանքի հետ կապված ընդհանուր բնույթի հարաբերություններ </t>
  </si>
  <si>
    <t>General labor affairs</t>
  </si>
  <si>
    <t>Գյուղատնտեսություն, անտառային տնտեսություն, ձկնորսություն և որսորդություն</t>
  </si>
  <si>
    <t>Agriculture, Forestry, Fishing and Hunting</t>
  </si>
  <si>
    <t xml:space="preserve">Գյուղատնտեսություն </t>
  </si>
  <si>
    <t>Agriculture</t>
  </si>
  <si>
    <t xml:space="preserve">Անտառային տնտեսություն </t>
  </si>
  <si>
    <t>Forestry</t>
  </si>
  <si>
    <t>Ձկնորսություն և որսորդություն</t>
  </si>
  <si>
    <t>Fishing and hunting</t>
  </si>
  <si>
    <t>Ոռոգում</t>
  </si>
  <si>
    <t>Վառելիք և էներգետիկա</t>
  </si>
  <si>
    <t>Fuel and Energy</t>
  </si>
  <si>
    <t>Քարածուխ  և այլ կարծր բնական վառելիք</t>
  </si>
  <si>
    <t>Coal and other solid mineral fuels</t>
  </si>
  <si>
    <t xml:space="preserve">Նավթամթերք և բնական գազ </t>
  </si>
  <si>
    <t>Petroleum and natural gas</t>
  </si>
  <si>
    <t>Միջուկային վառելիք</t>
  </si>
  <si>
    <t>Nuclear fuel</t>
  </si>
  <si>
    <t>Վառելիքի այլ տեսակներ</t>
  </si>
  <si>
    <t>Other fuels</t>
  </si>
  <si>
    <t xml:space="preserve">Էլեկտրաէներգիա </t>
  </si>
  <si>
    <t>Electricity</t>
  </si>
  <si>
    <t>Ոչ էլեկտրական էներգիա</t>
  </si>
  <si>
    <t>Non-electric energy</t>
  </si>
  <si>
    <t>Լեռնաարդյունահանում, արդյունաբերություն և շինարարություն</t>
  </si>
  <si>
    <t>Mining, Manufacturing and Construction</t>
  </si>
  <si>
    <t>Հանքային ռեսուրսների արդյունահանում, բացառությամբ բնական վառելիքի</t>
  </si>
  <si>
    <t>Mining of mineral resources other than mineral fuels</t>
  </si>
  <si>
    <t xml:space="preserve">Արդյունաբերություն </t>
  </si>
  <si>
    <t>Manufacturing</t>
  </si>
  <si>
    <t xml:space="preserve">Շինարարություն </t>
  </si>
  <si>
    <t>Construction</t>
  </si>
  <si>
    <t>Տրանսպորտ</t>
  </si>
  <si>
    <t>Transport</t>
  </si>
  <si>
    <t xml:space="preserve">ճանապարհային տրանսպորտ </t>
  </si>
  <si>
    <t>Road transport</t>
  </si>
  <si>
    <t xml:space="preserve">Ջրային տրանսպորտ </t>
  </si>
  <si>
    <t>Water transport</t>
  </si>
  <si>
    <t xml:space="preserve">Երկաթուղային տրանսպորտ </t>
  </si>
  <si>
    <t>Railway transport</t>
  </si>
  <si>
    <t xml:space="preserve">Օդային տրանսպորտ </t>
  </si>
  <si>
    <t>Air transport</t>
  </si>
  <si>
    <t xml:space="preserve">Խողովակաշարային և այլ տրանսպորտ </t>
  </si>
  <si>
    <t>Pipeline and other transport</t>
  </si>
  <si>
    <t>Կապ</t>
  </si>
  <si>
    <t>Communication</t>
  </si>
  <si>
    <t xml:space="preserve">Կապ </t>
  </si>
  <si>
    <t>Այլ բնագավառներ</t>
  </si>
  <si>
    <t>Other Industries</t>
  </si>
  <si>
    <t xml:space="preserve">Մեծածախ և մանրածախ առևտուր, ապրանքների պահպանում և պահեստավորում  </t>
  </si>
  <si>
    <t>Distributive trades, storage and warehousing</t>
  </si>
  <si>
    <t>Հյուրանոցներ և հասարակական սննդի օբյեկտներ</t>
  </si>
  <si>
    <t>Hotels and restaurants</t>
  </si>
  <si>
    <t xml:space="preserve">Զբոսաշրջություն </t>
  </si>
  <si>
    <t>Tourism</t>
  </si>
  <si>
    <t xml:space="preserve">Զարգացման բազմանպատակ ծրագրեր </t>
  </si>
  <si>
    <t>Multipurpose development projects</t>
  </si>
  <si>
    <t>Տնտեսական հարաբերությունների գծով հետազոտական և նախագծային աշխատանքներ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</si>
  <si>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</si>
  <si>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</si>
  <si>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R&amp;D General economic, commercial and labor affairs</t>
  </si>
  <si>
    <t>Գյուղատնտեսության, անտառային տնտեսության, ձկնորսության և որսորդության գծով հետազոտական և նախագծային աշխատանքներ</t>
  </si>
  <si>
    <t>R&amp;D Agriculture, forestry, fishing and hunting</t>
  </si>
  <si>
    <t>Վառելիքի և էներգետիկայի գծով հետազոտական և նախագծային աշխատանքներ</t>
  </si>
  <si>
    <t>R&amp;D Fuel and energy</t>
  </si>
  <si>
    <t xml:space="preserve">Լեռնաարդյունահանման, արդյունաբերության և շինարարության գծով հետազոտական և նախագծային աշխատանքներ </t>
  </si>
  <si>
    <t>R&amp;D Mining, manufacturing and construction</t>
  </si>
  <si>
    <t>Տրանսպորտի գծով հետազոտական և նախագծային աշխատանքներ</t>
  </si>
  <si>
    <t>R&amp;D Transport</t>
  </si>
  <si>
    <t>Կապի գծով հետազոտական և նախագծային աշխատանքներ</t>
  </si>
  <si>
    <t>R&amp;D Communications</t>
  </si>
  <si>
    <t>Այլ բնագավառների գծով հետազոտական և նախագծային աշխատանքներ</t>
  </si>
  <si>
    <t>R&amp;D Other industries</t>
  </si>
  <si>
    <t>Տնտեսական հարաբերություններ (այլ դասերին չպատկանող)</t>
  </si>
  <si>
    <t>Economic Affairs Not Elsewhere Classified</t>
  </si>
  <si>
    <t>Economic affairs not elsewhere classified</t>
  </si>
  <si>
    <t>05</t>
  </si>
  <si>
    <r>
      <t xml:space="preserve">ՇՐՋԱԿԱ ՄԻՋԱՎԱՅՐԻ ՊԱՇՏՊԱՆՈՒԹՅՈՒՆ </t>
    </r>
    <r>
      <rPr>
        <sz val="9"/>
        <rFont val="Sylfaen"/>
        <family val="1"/>
      </rPr>
      <t>(տող2510+տող2520+տող2530+տող2540+տող2550+տող2560)</t>
    </r>
  </si>
  <si>
    <t>ENVIRONMENTAL PROTECTION</t>
  </si>
  <si>
    <t>Աղբահանում</t>
  </si>
  <si>
    <t>Waste Management</t>
  </si>
  <si>
    <t>Waste management</t>
  </si>
  <si>
    <t>Կեղտաջրերի հեռացում</t>
  </si>
  <si>
    <t>Waste Water Management</t>
  </si>
  <si>
    <t xml:space="preserve">Կեղտաջրերի հեռացում </t>
  </si>
  <si>
    <t>Waste water management</t>
  </si>
  <si>
    <t>Շրջակա միջավայրի աղտոտման դեմ պայքար</t>
  </si>
  <si>
    <t>Pollution Abatement</t>
  </si>
  <si>
    <t>Pollution abatement</t>
  </si>
  <si>
    <t>Կենսաբազմազանության և բնության  պաշտպանություն</t>
  </si>
  <si>
    <t>Protection of Biodiversity and Landscape</t>
  </si>
  <si>
    <t>Protection of biodiversity and landscape</t>
  </si>
  <si>
    <t>Շրջակա միջավայրի պաշտպանության գծով հետազոտական և նախագծային աշխատանքներ</t>
  </si>
  <si>
    <t>R&amp;D Environmental Protection</t>
  </si>
  <si>
    <t>R&amp;D Environmental protection</t>
  </si>
  <si>
    <t>Շրջակա միջավայրի պաշտպանություն (այլ դասերին չպատկանող)</t>
  </si>
  <si>
    <t>Environmental Protection Not Elsewhere Classified</t>
  </si>
  <si>
    <t>Environmental protection not elsewhere classified</t>
  </si>
  <si>
    <t>06</t>
  </si>
  <si>
    <r>
      <t xml:space="preserve">ԲՆԱԿԱՐԱՆԱՅԻՆ ՇԻՆԱՐԱՐՈՒԹՅՈՒՆ ԵՎ ԿՈՄՈՒՆԱԼ ԾԱՌԱՅՈՒԹՅՈՒՆ </t>
    </r>
    <r>
      <rPr>
        <sz val="9"/>
        <rFont val="Sylfaen"/>
        <family val="1"/>
      </rPr>
      <t>(տող3610+տող3620+տող3630+տող3640+տող3650+տող3660)</t>
    </r>
  </si>
  <si>
    <t>HOUSING AND COMMUNITY AMENITIES</t>
  </si>
  <si>
    <t>Բնակարանային շինարարություն</t>
  </si>
  <si>
    <t>Housing Development</t>
  </si>
  <si>
    <t xml:space="preserve">Բնակարանային շինարարություն </t>
  </si>
  <si>
    <t>Housing development</t>
  </si>
  <si>
    <t>Համայնքային զարգացում</t>
  </si>
  <si>
    <t>Community Development</t>
  </si>
  <si>
    <t>Community development</t>
  </si>
  <si>
    <t>Ջրամատակարարում</t>
  </si>
  <si>
    <t>Water Supply</t>
  </si>
  <si>
    <t xml:space="preserve">Ջրամատակարարում </t>
  </si>
  <si>
    <t>Water supply</t>
  </si>
  <si>
    <t>Փողոցների լուսավորում</t>
  </si>
  <si>
    <t>Street Lighting</t>
  </si>
  <si>
    <t xml:space="preserve">Փողոցների լուսավորում </t>
  </si>
  <si>
    <t>Street lighting</t>
  </si>
  <si>
    <t xml:space="preserve">Բնակարանային շինարարության և կոմունալ ծառայությունների գծով հետազոտական և նախագծային աշխատանքներ </t>
  </si>
  <si>
    <t>R&amp;D Housing and Community Amenities</t>
  </si>
  <si>
    <t>R&amp;D Housing and community amenities</t>
  </si>
  <si>
    <t>Բնակարանային շինարարության և կոմունալ ծառայություններ (այլ դասերին չպատկանող)</t>
  </si>
  <si>
    <t>Housing and Community Amenities Not Elsewhere Classified</t>
  </si>
  <si>
    <t>Housing and community amenities not elsewhere classified</t>
  </si>
  <si>
    <t>07</t>
  </si>
  <si>
    <t>ԱՌՈՂՋԱՊԱՀՈՒԹՅՈՒՆ (տող2710+տող2720+տող2730+տող2740+տող2750+տող2760)</t>
  </si>
  <si>
    <t>HEALTH</t>
  </si>
  <si>
    <t>Բժշկական ապրանքներ, սարքեր և սարքավորումներ</t>
  </si>
  <si>
    <t>Medical products, Appliances and Equipment</t>
  </si>
  <si>
    <t>Դեղագործական ապրանքներ</t>
  </si>
  <si>
    <t>Pharmaceutical products</t>
  </si>
  <si>
    <t>Այլ բժշկական ապրանքներ</t>
  </si>
  <si>
    <t>Other medical products</t>
  </si>
  <si>
    <t>Բժշկական սարքեր և սարքավորումներ</t>
  </si>
  <si>
    <t>Therapeutic appliances and equipment</t>
  </si>
  <si>
    <t>Արտահիվանդանոցային ծառայություններ</t>
  </si>
  <si>
    <t>Outpatient Services</t>
  </si>
  <si>
    <t>Ընդհանուր բնույթի բժշկական ծառայություններ</t>
  </si>
  <si>
    <t>General medical services</t>
  </si>
  <si>
    <t>Մասնագիտացված բժշկական ծառայություններ</t>
  </si>
  <si>
    <t>Specialized medical services</t>
  </si>
  <si>
    <t xml:space="preserve">Ստոմատոլոգիական ծառայություններ </t>
  </si>
  <si>
    <t>Dental services</t>
  </si>
  <si>
    <t>Պարաբժշկական ծառայություններ</t>
  </si>
  <si>
    <t>Paramedical services</t>
  </si>
  <si>
    <t>Հիվանդանոցային ծառայություններ</t>
  </si>
  <si>
    <t>Hospital Services</t>
  </si>
  <si>
    <t xml:space="preserve">Ընդհանուր բնույթի հիվանդանոցային ծառայություններ </t>
  </si>
  <si>
    <t>General hospital services</t>
  </si>
  <si>
    <t>Մասնագիտացված հիվանդանոցային ծառայություններ</t>
  </si>
  <si>
    <t>Specialized hospital services</t>
  </si>
  <si>
    <t>Բժշկական, մոր և մանկան կենտրոնների  ծառայություններ</t>
  </si>
  <si>
    <t>Medical and maternity center services</t>
  </si>
  <si>
    <t>Հիվանդի խնամքի և առողջության վերականգնման տնային ծառայություններ</t>
  </si>
  <si>
    <t>Nursing and convalescent home services</t>
  </si>
  <si>
    <t>Հանրային առողջապահական ծառայություններ</t>
  </si>
  <si>
    <t>Public Health Services</t>
  </si>
  <si>
    <t>Public health services</t>
  </si>
  <si>
    <t xml:space="preserve">Առողջապահության գծով հետազոտական և նախագծային աշխատանքներ </t>
  </si>
  <si>
    <t>R&amp;D Health</t>
  </si>
  <si>
    <t>Առողջապահություն (այլ դասերին չպատկանող)</t>
  </si>
  <si>
    <t>Health Not Elsewhere Classified</t>
  </si>
  <si>
    <t>Առողջապահական հարակից ծառայություններ և ծրագրեր</t>
  </si>
  <si>
    <t>Health not elsewhere classified</t>
  </si>
  <si>
    <t>08</t>
  </si>
  <si>
    <t>ՀԱՆԳԻՍՏ, ՄՇԱԿՈՒՅԹ ԵՎ ԿՐՈՆ (տող2810+տող2820+տող2830+տող2840+տող2850+տող2860)</t>
  </si>
  <si>
    <t>RECREATION, CULTURE and RELIGION</t>
  </si>
  <si>
    <t>Հանգստի և սպորտի ծառայություններ</t>
  </si>
  <si>
    <t>Recreational and Sporting Services</t>
  </si>
  <si>
    <t>Recreational and sporting services</t>
  </si>
  <si>
    <t>Մշակութային ծառայություններ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</si>
  <si>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</si>
  <si>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</si>
  <si>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</si>
  <si>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</si>
  <si>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Cultural services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</si>
  <si>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</si>
  <si>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</si>
  <si>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</si>
  <si>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</si>
  <si>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</si>
  <si>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</si>
  <si>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</si>
  <si>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</si>
  <si>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</si>
  <si>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Broadcasting and publishing services</t>
  </si>
  <si>
    <t>Կրոնական և հասարակական այլ ծառայություններ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</si>
  <si>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</si>
  <si>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</si>
  <si>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</si>
  <si>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Religious and other community services</t>
  </si>
  <si>
    <t>Հանգստի, մշակույթի և կրոնի գծով հետազոտական և նախագծային աշխատանքներ</t>
  </si>
  <si>
    <t>R&amp;D Recreation, Culture and Religion</t>
  </si>
  <si>
    <t>R&amp;D Recreation, culture and religion</t>
  </si>
  <si>
    <t>Հանգիստ, մշակույթ և կրոն (այլ դասերին չպատկանող)</t>
  </si>
  <si>
    <t>Recreation, Culture and Religion Not Elsewhere Classified</t>
  </si>
  <si>
    <t>Recreation, culture and religion not elsewhere classified</t>
  </si>
  <si>
    <t>09</t>
  </si>
  <si>
    <r>
      <t xml:space="preserve">ԿՐԹՈՒԹՅՈՒՆ </t>
    </r>
    <r>
      <rPr>
        <sz val="9"/>
        <rFont val="Sylfaen"/>
        <family val="1"/>
      </rPr>
      <t>(տող2910+տող2920+տող2930+տող2940+տող2950+տող2960+տող2970+տող2980)</t>
    </r>
  </si>
  <si>
    <t>EDUCATION</t>
  </si>
  <si>
    <t>Նախադպրոցական և տարրական ընդհանուր կրթություն</t>
  </si>
  <si>
    <t>Pre-primary and Primary Education</t>
  </si>
  <si>
    <t xml:space="preserve">Նախադպրոցական կրթություն </t>
  </si>
  <si>
    <t>Pre-primary education</t>
  </si>
  <si>
    <t xml:space="preserve">Տարրական ընդհանուր կրթություն </t>
  </si>
  <si>
    <t>Primary education</t>
  </si>
  <si>
    <t>Միջնակարգ ընդհանուր կրթություն</t>
  </si>
  <si>
    <t>Secondary Education</t>
  </si>
  <si>
    <t>Հիմնական ընդհանուր կրթություն</t>
  </si>
  <si>
    <t>Lower-secondary education</t>
  </si>
  <si>
    <t>Միջնակարգ(լրիվ) ընդհանուր կրթություն</t>
  </si>
  <si>
    <t>Upper-secondary education</t>
  </si>
  <si>
    <t>Նախնական մասնագիտական (արհեստագործական) և միջին մասնագիտական կրթություն</t>
  </si>
  <si>
    <t>Post-secondary Non-tertiary Education</t>
  </si>
  <si>
    <t>Նախնական մասնագիտական (արհեստագործական) կրթություն</t>
  </si>
  <si>
    <t>Post-secondary non-tertiary education</t>
  </si>
  <si>
    <t>Միջին մասնագիտական կրթություն</t>
  </si>
  <si>
    <t>Բարձրագույն կրթություն</t>
  </si>
  <si>
    <t>Tertiary Education</t>
  </si>
  <si>
    <t>Բարձրագույն մասնագիտական կրթություն</t>
  </si>
  <si>
    <t>First stage of tertiary education</t>
  </si>
  <si>
    <t>Հետբուհական մասնագիտական կրթություն</t>
  </si>
  <si>
    <t>Second stage of tertiary education</t>
  </si>
  <si>
    <t xml:space="preserve">Ըստ մակարդակների չդասակարգվող կրթություն </t>
  </si>
  <si>
    <t>Education Not Definable By Level</t>
  </si>
  <si>
    <t>Արտադպրոցական դաստիարակություն</t>
  </si>
  <si>
    <t>Լրացուցիչ կրթություն</t>
  </si>
  <si>
    <t>Education not definable by level</t>
  </si>
  <si>
    <t xml:space="preserve">Կրթությանը տրամադրվող օժանդակ ծառայություններ </t>
  </si>
  <si>
    <t>Susidiary Services to Education</t>
  </si>
  <si>
    <t>Susidiary services to education</t>
  </si>
  <si>
    <t>Կրթության ոլորտում հետազոտական և նախագծային աշխատանքներ</t>
  </si>
  <si>
    <t>R&amp;D Education</t>
  </si>
  <si>
    <t>Կրթություն (այլ դասերին չպատկանող)</t>
  </si>
  <si>
    <t>Education Not Elsewhere Classified</t>
  </si>
  <si>
    <t>Education not elsewhere classified</t>
  </si>
  <si>
    <t>10</t>
  </si>
  <si>
    <r>
      <t xml:space="preserve">ՍՈՑԻԱԼԱԿԱՆ ՊԱՇՏՊԱՆՈՒԹՅՈՒՆ </t>
    </r>
    <r>
      <rPr>
        <sz val="9"/>
        <rFont val="Sylfaen"/>
        <family val="1"/>
      </rPr>
      <t xml:space="preserve">(տող3010+տող3020+տող3030+տող3040+տող3050+տող3060+տող3070+տող3080+տող3090) </t>
    </r>
  </si>
  <si>
    <t>SOCIAL PROTECTION</t>
  </si>
  <si>
    <t>Վատառողջություն և անաշխատունակություն</t>
  </si>
  <si>
    <t>Sickness and Disability</t>
  </si>
  <si>
    <t>Վատառողջություն</t>
  </si>
  <si>
    <t>Sickness</t>
  </si>
  <si>
    <t>Անաշխատունակություն</t>
  </si>
  <si>
    <t>Disability</t>
  </si>
  <si>
    <t>Ծերություն</t>
  </si>
  <si>
    <t>Old Age</t>
  </si>
  <si>
    <t>Old age</t>
  </si>
  <si>
    <t xml:space="preserve">Հարազատին կորցրած անձինք </t>
  </si>
  <si>
    <t>Survivors</t>
  </si>
  <si>
    <t>Ընտանիքի անդամներ և զավակներ</t>
  </si>
  <si>
    <t>Family and Children</t>
  </si>
  <si>
    <t>Family and children</t>
  </si>
  <si>
    <t>Գործազրկություն</t>
  </si>
  <si>
    <t>Unemployment</t>
  </si>
  <si>
    <t xml:space="preserve">Բնակարանային ապահովում </t>
  </si>
  <si>
    <t>Housing</t>
  </si>
  <si>
    <t xml:space="preserve">Սոցիալական հատուկ արտոնություններ (այլ դասերին չպատկանող) </t>
  </si>
  <si>
    <t>Social Exclusion Not Elsewhere Classified</t>
  </si>
  <si>
    <t>Social exclusion not elsewhere classified</t>
  </si>
  <si>
    <t xml:space="preserve">Սոցիալական պաշտպանության ոլորտում հետազոտական և նախագծային աշխատանքներ </t>
  </si>
  <si>
    <t>R&amp;D Social Protection</t>
  </si>
  <si>
    <t>R&amp;D Social protection</t>
  </si>
  <si>
    <t>Սոցիալական պաշտպանություն (այլ դասերին չպատկանող)</t>
  </si>
  <si>
    <t>Social Protection Not Elsewhere Classified</t>
  </si>
  <si>
    <t>Social protection not elsewhere classified</t>
  </si>
  <si>
    <t>Սոցիալական պաշտպանությանը տրամադրվող օժադակ ծառայություններ (այլ դասերին չպատկանող)</t>
  </si>
  <si>
    <t>11</t>
  </si>
  <si>
    <r>
      <t>ՀԻՄՆԱԿԱՆ ԲԱԺԻՆՆԵՐԻՆ ՉԴԱՍՎՈՂ ՊԱՀՈՒՍՏԱՅԻՆ ՖՈՆԴԵՐ (</t>
    </r>
    <r>
      <rPr>
        <sz val="9"/>
        <rFont val="Sylfaen"/>
        <family val="1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</si>
  <si>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</si>
  <si>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</si>
  <si>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>ՀԱՏՎԱԾ 3</t>
  </si>
  <si>
    <t>ՀԱՄԱՅՆՔԻ  ԲՅՈՒՋԵԻ  ԾԱԽՍԵՐԸ`  ԸՍՏ  ԲՅՈՒՋԵՏԱՅԻՆ ԾԱԽՍԵՐԻ ՏՆՏԵՍԱԳԻՏԱԿԱՆ ԴԱՍԱԿԱՐԳՄԱՆ</t>
  </si>
  <si>
    <t xml:space="preserve">                 </t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</si>
  <si>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</si>
  <si>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</si>
  <si>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</si>
  <si>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     </t>
    </r>
    <r>
      <rPr>
        <sz val="10"/>
        <rFont val="Sylfaen"/>
        <family val="1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</si>
  <si>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</si>
  <si>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Sylfaen"/>
        <family val="1"/>
      </rPr>
      <t xml:space="preserve">(տող4100+տող4200+տող4300+տող4400+տող4500+ տող4600+տող4700)  </t>
    </r>
    <r>
      <rPr>
        <sz val="12"/>
        <rFont val="Sylfaen"/>
        <family val="1"/>
      </rPr>
      <t xml:space="preserve">                                                                                                                     </t>
    </r>
  </si>
  <si>
    <t>x</t>
  </si>
  <si>
    <r>
      <t xml:space="preserve">1.1. ԱՇԽԱՏԱՆՔԻ ՎԱՐՁԱՏՐՈՒԹՅՈՒՆ </t>
    </r>
    <r>
      <rPr>
        <sz val="8"/>
        <rFont val="Sylfaen"/>
        <family val="1"/>
      </rPr>
      <t xml:space="preserve">(տող4110+տող4120+տող4130)  </t>
    </r>
    <r>
      <rPr>
        <sz val="10"/>
        <rFont val="Sylfaen"/>
        <family val="1"/>
      </rPr>
      <t xml:space="preserve">                                                                   </t>
    </r>
  </si>
  <si>
    <r>
      <t xml:space="preserve">ԴՐԱՄՈՎ ՎՃԱՐՎՈՂ ԱՇԽԱՏԱՎԱՐՁԵՐ ԵՎ ՀԱՎԵԼԱՎՃԱՐՆԵՐ </t>
    </r>
    <r>
      <rPr>
        <sz val="8"/>
        <rFont val="Sylfaen"/>
        <family val="1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</si>
  <si>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</si>
  <si>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</si>
  <si>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</si>
  <si>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</si>
  <si>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</si>
  <si>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</si>
  <si>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</si>
  <si>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</si>
  <si>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</si>
  <si>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sz val="8"/>
        <rFont val="Sylfaen"/>
        <family val="1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</si>
  <si>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</si>
  <si>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</si>
  <si>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Sylfaen"/>
        <family val="1"/>
      </rPr>
      <t>(տող4210+տող4220+տող4230+տող4240+տող4250+տող4260)</t>
    </r>
  </si>
  <si>
    <r>
      <t xml:space="preserve">ՇԱՐՈՒՆԱԿԱԿԱՆ ԾԱԽՍԵՐ </t>
    </r>
    <r>
      <rPr>
        <sz val="8"/>
        <rFont val="Sylfaen"/>
        <family val="1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</si>
  <si>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</si>
  <si>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</si>
  <si>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</si>
  <si>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</si>
  <si>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</si>
  <si>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</si>
  <si>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</si>
  <si>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</si>
  <si>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</si>
  <si>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</si>
  <si>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</si>
  <si>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</si>
  <si>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</si>
  <si>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</si>
  <si>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sz val="8"/>
        <rFont val="Sylfaen"/>
        <family val="1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</si>
  <si>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</si>
  <si>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</si>
  <si>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</si>
  <si>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</si>
  <si>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</si>
  <si>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sz val="8"/>
        <rFont val="Sylfaen"/>
        <family val="1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</si>
  <si>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</si>
  <si>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</si>
  <si>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</si>
  <si>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</si>
  <si>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</si>
  <si>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</si>
  <si>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</si>
  <si>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</si>
  <si>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</si>
  <si>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</si>
  <si>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</si>
  <si>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</si>
  <si>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</si>
  <si>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</si>
  <si>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</si>
  <si>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sz val="8"/>
        <rFont val="Sylfaen"/>
        <family val="1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</si>
  <si>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</si>
  <si>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</si>
  <si>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sz val="8"/>
        <rFont val="Sylfaen"/>
        <family val="1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</si>
  <si>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</si>
  <si>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</si>
  <si>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</si>
  <si>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</si>
  <si>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sz val="8"/>
        <rFont val="Sylfaen"/>
        <family val="1"/>
      </rPr>
      <t>(տող4261+տող4262+տող4263+տող4264+տող4265+տող4266+տող4267+տող4268)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</si>
  <si>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</si>
  <si>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</si>
  <si>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</si>
  <si>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</si>
  <si>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</si>
  <si>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</si>
  <si>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</si>
  <si>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</si>
  <si>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</si>
  <si>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</si>
  <si>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</si>
  <si>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</si>
  <si>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</si>
  <si>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</si>
  <si>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</si>
  <si>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</si>
  <si>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sz val="8"/>
        <rFont val="Sylfaen"/>
        <family val="1"/>
      </rPr>
      <t>(տող4310+տող 4320+տող4330)</t>
    </r>
  </si>
  <si>
    <r>
      <t xml:space="preserve">ՆԵՐՔԻՆ ՏՈԿՈՍԱՎՃԱՐՆԵՐ </t>
    </r>
    <r>
      <rPr>
        <sz val="8"/>
        <rFont val="Sylfaen"/>
        <family val="1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</si>
  <si>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</si>
  <si>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</si>
  <si>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</si>
  <si>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</si>
  <si>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sz val="8"/>
        <rFont val="Sylfaen"/>
        <family val="1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</si>
  <si>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</si>
  <si>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</si>
  <si>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</si>
  <si>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</si>
  <si>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sz val="8"/>
        <rFont val="Sylfaen"/>
        <family val="1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</si>
  <si>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</si>
  <si>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</si>
  <si>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</si>
  <si>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</si>
  <si>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</si>
  <si>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</si>
  <si>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rFont val="Sylfaen"/>
        <family val="1"/>
      </rPr>
      <t>(տող4410+տող4420)</t>
    </r>
  </si>
  <si>
    <r>
      <t xml:space="preserve">ՍՈՒԲՍԻԴԻԱՆԵՐ ՊԵՏԱԿԱՆ (ՀԱՄԱՅՆՔԱՅԻՆ) ԿԱԶՄԱԿԵՐՊՈՒԹՅՈՒՆՆԵՐԻՆ </t>
    </r>
    <r>
      <rPr>
        <sz val="8"/>
        <rFont val="Sylfaen"/>
        <family val="1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</si>
  <si>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</si>
  <si>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</si>
  <si>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</si>
  <si>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</si>
  <si>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sz val="8"/>
        <rFont val="Sylfaen"/>
        <family val="1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</si>
  <si>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</si>
  <si>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</si>
  <si>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</si>
  <si>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</si>
  <si>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rFont val="Sylfaen"/>
        <family val="1"/>
      </rPr>
      <t>(տող4510+տող4520+տող4530+տող4540)</t>
    </r>
  </si>
  <si>
    <r>
      <t xml:space="preserve">ԴՐԱՄԱՇՆՈՐՀՆԵՐ ՕՏԱՐԵՐԿՐՅԱ ԿԱՌԱՎԱՐՈՒԹՅՈՒՆՆԵՐԻՆ </t>
    </r>
    <r>
      <rPr>
        <sz val="8"/>
        <rFont val="Sylfaen"/>
        <family val="1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</si>
  <si>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</si>
  <si>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</si>
  <si>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</si>
  <si>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</si>
  <si>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sz val="8"/>
        <rFont val="Sylfaen"/>
        <family val="1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</si>
  <si>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</si>
  <si>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</si>
  <si>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</si>
  <si>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</si>
  <si>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sz val="8"/>
        <rFont val="Sylfaen"/>
        <family val="1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</si>
  <si>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</si>
  <si>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</si>
  <si>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</si>
  <si>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</si>
  <si>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Sylfaen"/>
        <family val="1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</si>
  <si>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</si>
  <si>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Sylfaen"/>
        <family val="1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</si>
  <si>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</si>
  <si>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</si>
  <si>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</si>
  <si>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</si>
  <si>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</si>
  <si>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sz val="8"/>
        <rFont val="Sylfaen"/>
        <family val="1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</si>
  <si>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</si>
  <si>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</si>
  <si>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</si>
  <si>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</si>
  <si>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Sylfaen"/>
        <family val="1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</si>
  <si>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</si>
  <si>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</si>
  <si>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</si>
  <si>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sz val="8"/>
        <rFont val="Sylfaen"/>
        <family val="1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</si>
  <si>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</si>
  <si>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</si>
  <si>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</si>
  <si>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</si>
  <si>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</si>
  <si>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sz val="8"/>
        <rFont val="Sylfaen"/>
        <family val="1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</si>
  <si>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</si>
  <si>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</si>
  <si>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</si>
  <si>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</si>
  <si>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</si>
  <si>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</si>
  <si>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</si>
  <si>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</si>
  <si>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sz val="8"/>
        <rFont val="Sylfaen"/>
        <family val="1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</si>
  <si>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</si>
  <si>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</si>
  <si>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sz val="8"/>
        <rFont val="Sylfaen"/>
        <family val="1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</si>
  <si>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sz val="8"/>
        <rFont val="Sylfaen"/>
        <family val="1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</si>
  <si>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</si>
  <si>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</si>
  <si>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</si>
  <si>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</si>
  <si>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sz val="8"/>
        <rFont val="Sylfaen"/>
        <family val="1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</si>
  <si>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</si>
  <si>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</si>
  <si>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</si>
  <si>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</si>
  <si>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</si>
  <si>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</si>
  <si>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</si>
  <si>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sz val="8"/>
        <rFont val="Sylfaen"/>
        <family val="1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</si>
  <si>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</si>
  <si>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</si>
  <si>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sz val="8"/>
        <rFont val="Sylfaen"/>
        <family val="1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</si>
  <si>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</si>
  <si>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</si>
  <si>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</si>
  <si>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</si>
  <si>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sz val="8"/>
        <rFont val="Sylfaen"/>
        <family val="1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</si>
  <si>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</si>
  <si>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</si>
  <si>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sz val="8"/>
        <rFont val="Sylfaen"/>
        <family val="1"/>
      </rPr>
      <t>(տող4761)</t>
    </r>
  </si>
  <si>
    <t xml:space="preserve"> -Այլ ծախսեր</t>
  </si>
  <si>
    <t>4861</t>
  </si>
  <si>
    <r>
      <t>ՊԱՀՈՒՍՏԱՅԻՆ ՄԻՋՈՑՆԵՐ</t>
    </r>
    <r>
      <rPr>
        <sz val="8"/>
        <rFont val="Sylfaen"/>
        <family val="1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</si>
  <si>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</si>
  <si>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</si>
  <si>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</si>
  <si>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rFont val="Sylfaen"/>
        <family val="1"/>
      </rPr>
      <t>(տող5100+տող5200+տող5300+տող5400)</t>
    </r>
  </si>
  <si>
    <r>
      <t xml:space="preserve">1.1. ՀԻՄՆԱԿԱՆ ՄԻՋՈՑՆԵՐ     </t>
    </r>
    <r>
      <rPr>
        <sz val="9"/>
        <rFont val="Sylfaen"/>
        <family val="1"/>
      </rPr>
      <t xml:space="preserve">                            </t>
    </r>
    <r>
      <rPr>
        <sz val="8"/>
        <rFont val="Sylfaen"/>
        <family val="1"/>
      </rPr>
      <t>(տող5110+տող5120+տող5130)</t>
    </r>
  </si>
  <si>
    <r>
      <t xml:space="preserve">ՇԵՆՔԵՐ ԵՎ ՇԻՆՈՒԹՅՈՒՆՆԵՐ                                      </t>
    </r>
    <r>
      <rPr>
        <sz val="8"/>
        <rFont val="Sylfaen"/>
        <family val="1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</si>
  <si>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</si>
  <si>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</si>
  <si>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</si>
  <si>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</si>
  <si>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</si>
  <si>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</si>
  <si>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sz val="8"/>
        <rFont val="Sylfaen"/>
        <family val="1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</si>
  <si>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</si>
  <si>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</si>
  <si>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</si>
  <si>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</si>
  <si>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</si>
  <si>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</si>
  <si>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sz val="8"/>
        <rFont val="Sylfaen"/>
        <family val="1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</si>
  <si>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</si>
  <si>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</si>
  <si>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</si>
  <si>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</si>
  <si>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</si>
  <si>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</si>
  <si>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</si>
  <si>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</si>
  <si>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sz val="9"/>
        <rFont val="Sylfaen"/>
        <family val="1"/>
      </rPr>
      <t xml:space="preserve"> </t>
    </r>
    <r>
      <rPr>
        <sz val="8"/>
        <rFont val="Sylfaen"/>
        <family val="1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</si>
  <si>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</si>
  <si>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</si>
  <si>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</si>
  <si>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</si>
  <si>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</si>
  <si>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</si>
  <si>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</si>
  <si>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</si>
  <si>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sz val="8"/>
        <rFont val="Sylfaen"/>
        <family val="1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</si>
  <si>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</si>
  <si>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</si>
  <si>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sz val="9"/>
        <rFont val="Sylfaen"/>
        <family val="1"/>
      </rPr>
      <t xml:space="preserve">  </t>
    </r>
    <r>
      <rPr>
        <sz val="8"/>
        <rFont val="Sylfaen"/>
        <family val="1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</si>
  <si>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</si>
  <si>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</si>
  <si>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</si>
  <si>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</si>
  <si>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</si>
  <si>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</si>
  <si>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</si>
  <si>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</si>
  <si>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ՀԱՄԱՖԻՆԱՍՆԱՎՈՐՄԱՄԲ ԻՐԱԿԱՆԱՑՎՈՂ ԾՐԱԳՐԵՐ ԵՎ (ԿԱՄ) ԿԱՊԻՏԱԼ ԱԿՏԻՎԻ ՁԵՌՔ ԲԵՐՈՒՄ</t>
  </si>
  <si>
    <t>Համաֆինանսավորմամբ իրականացվող ծրագրեր և (կամ)կապիտալ ակտիվի ձեռք բերում</t>
  </si>
  <si>
    <t> 5511</t>
  </si>
  <si>
    <t> X</t>
  </si>
  <si>
    <t>6000</t>
  </si>
  <si>
    <r>
      <t xml:space="preserve"> Գ. ՈՉ ՖԻՆԱՆՍԱԿԱՆ ԱԿՏԻՎՆԵՐԻ ԻՐԱՑՈՒՄԻՑ ՄՈՒՏՔԵՐ </t>
    </r>
    <r>
      <rPr>
        <sz val="10"/>
        <rFont val="Sylfaen"/>
        <family val="1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</si>
  <si>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</si>
  <si>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</si>
  <si>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sz val="8"/>
        <rFont val="Sylfaen"/>
        <family val="1"/>
      </rPr>
      <t xml:space="preserve"> 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</si>
  <si>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</si>
  <si>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</si>
  <si>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</si>
  <si>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</si>
  <si>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</si>
  <si>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</si>
  <si>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</si>
  <si>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</si>
  <si>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</si>
  <si>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</si>
  <si>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Sylfaen"/>
        <family val="1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</si>
  <si>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</si>
  <si>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</si>
  <si>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</si>
  <si>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</si>
  <si>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sz val="8"/>
        <rFont val="Sylfaen"/>
        <family val="1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</si>
  <si>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</si>
  <si>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</si>
  <si>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</si>
  <si>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</si>
  <si>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</si>
  <si>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</si>
  <si>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</si>
  <si>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</si>
  <si>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</si>
  <si>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</si>
  <si>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sz val="11"/>
        <rFont val="Sylfaen"/>
        <family val="1"/>
      </rPr>
      <t xml:space="preserve"> </t>
    </r>
    <r>
      <rPr>
        <sz val="8"/>
        <rFont val="Sylfaen"/>
        <family val="1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</si>
  <si>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</si>
  <si>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</si>
  <si>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</si>
  <si>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</si>
  <si>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Sylfaen"/>
        <family val="1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</si>
  <si>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</si>
  <si>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</si>
  <si>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</si>
  <si>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</si>
  <si>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</si>
  <si>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</si>
  <si>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</si>
  <si>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</si>
  <si>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</si>
  <si>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</si>
  <si>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</si>
  <si>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</si>
  <si>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</si>
  <si>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</si>
  <si>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                     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</si>
  <si>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</si>
  <si>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</si>
  <si>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</si>
  <si>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</si>
  <si>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</si>
  <si>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</si>
  <si>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</si>
  <si>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t xml:space="preserve"> 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</si>
  <si>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</si>
  <si>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8160), (տող 8010 - տող 8200) </t>
  </si>
  <si>
    <t>1. ՓՈԽԱՌՈՒ ՄԻՋՈՑՆԵՐ                            (տող 8111+տող 8120)</t>
  </si>
  <si>
    <t xml:space="preserve"> 1.1. Արժեթղթեր (բացառությամբ բաժնետոմսերի և կապիտալում այլ մասնակցության) (տող 8112+ տող 8113)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</si>
  <si>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</si>
  <si>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</si>
  <si>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</si>
  <si>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</si>
  <si>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</si>
  <si>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(տող 8121+տող8140) </t>
  </si>
  <si>
    <t xml:space="preserve">1.2.1. Վարկեր (տող 8122+ տող 8130) </t>
  </si>
  <si>
    <t xml:space="preserve">  - վարկերի ստացում  (տող 8123+ 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</si>
  <si>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</si>
  <si>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</si>
  <si>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</si>
  <si>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  (տող 8131+ տող 8132)</t>
  </si>
  <si>
    <t>6112</t>
  </si>
  <si>
    <t>ՀՀ պետական բյուջեին</t>
  </si>
  <si>
    <t>այլ աղբյուրներին</t>
  </si>
  <si>
    <t>1.2.2. Փոխատվություններ  (տող 8141+ տող 8150)</t>
  </si>
  <si>
    <t xml:space="preserve">  - բյուջետային փոխատվությունների ստացում   (տող 8142+ տող 8143) </t>
  </si>
  <si>
    <t>ՀՀ պետական բյուջեից</t>
  </si>
  <si>
    <t>ՀՀ այլ համայնքների բյուջեներից</t>
  </si>
  <si>
    <t xml:space="preserve">  - ստացված փոխատվությունների գումարի մարում  (տող 8151+ տող 8152) </t>
  </si>
  <si>
    <t>ՀՀ այլ համայնքների բյուջեներին</t>
  </si>
  <si>
    <t>2. ՖԻՆԱՆՍԱԿԱՆ ԱԿՏԻՎՆԵՐ              (տող8161+տող8170+տող8190-տող8197+տող8198+տող8199)</t>
  </si>
  <si>
    <t xml:space="preserve">2.1. Բաժնետոմսեր և կապիտալում այլ մասնակցություն  (տող 8162+ տող 8163 + տող 8164)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</si>
  <si>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</si>
  <si>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</si>
  <si>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</si>
  <si>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</si>
  <si>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</si>
  <si>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 (տող 8171+ տող 8172)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</si>
  <si>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</si>
  <si>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</si>
  <si>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</si>
  <si>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</si>
  <si>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                   (տող 8191+տող 8194-տող 8193)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</si>
  <si>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</si>
  <si>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</si>
  <si>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</si>
  <si>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</si>
  <si>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</si>
  <si>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</si>
  <si>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</si>
  <si>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</si>
  <si>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</si>
  <si>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</si>
  <si>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</si>
  <si>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>Բ. ԱՐՏԱՔԻՆ ԱՂԲՅՈՒՐՆԵՐ                    (տող 8210)</t>
  </si>
  <si>
    <t>1. ՓՈԽԱՌՈՒ ՄԻՋՈՑՆԵՐ                              (տող 8211+տող 8220)</t>
  </si>
  <si>
    <t xml:space="preserve"> 1.1. Արժեթղթեր (բացառությամբ բաժնետոմսերի և կապիտալում այլ մասնակցության)  (տող 8212+ տող 8213)</t>
  </si>
  <si>
    <t>9121</t>
  </si>
  <si>
    <t>6121</t>
  </si>
  <si>
    <t>1.2. Վարկեր և փոխատվություններ (ստացում և մարում)                                                   (տող 8221+տող 8240)</t>
  </si>
  <si>
    <t>1.2.1. Վարկեր  (տող 8222+ տող 8230)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</si>
  <si>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</si>
  <si>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</si>
  <si>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</si>
  <si>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</si>
  <si>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 (տող 8241+ տող 8250)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</si>
  <si>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</si>
  <si>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</si>
  <si>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 Ð²Ø²ÚÜøÆ  ´ÚàôæºÆ Ì²ÊêºðÀ` Àêî ´Úàôæºî²ÚÆÜ Ì²ÊêºðÆ  ¶àðÌ²è²Î²Ü ºì îÜîºê²¶Æî²Î²Ü  ¸²ê²Î²ð¶Ø²Ü</t>
  </si>
  <si>
    <t xml:space="preserve">                                         </t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</si>
  <si>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</si>
  <si>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</si>
  <si>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</si>
  <si>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</si>
  <si>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</si>
  <si>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</si>
  <si>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</si>
  <si>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</si>
  <si>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</si>
  <si>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</si>
  <si>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r>
      <t>ÀÜ¸²ØºÜÀ Ì²Êêºð</t>
    </r>
    <r>
      <rPr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</si>
  <si>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</si>
  <si>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</si>
  <si>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</si>
  <si>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</si>
  <si>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</si>
  <si>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³Û¹ ÃíáõÙ Í³Ëë»ñÇ í»ñÍ³ÝáõÙÁ` Áëï µÛáõç»ï³ÛÇÝ Í³Ëë»ñÇ ïÝï»ë³·Çï³Ï³Ý ¹³ë³Ï³ñ·Ù³Ý Ñá¹í³ÍÝ»ñÇ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</si>
  <si>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</si>
  <si>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1,1 ²ßË³ï³ÝùÇ í³ñÓ³ïñáõÃÛáõÝ</t>
  </si>
  <si>
    <t xml:space="preserve"> -²ßË³ïáÕÝ»ñÇ ³ßË³ï³í³ñÓ»ñ ¨ Ñ³í»É³í×³ñÝ»ñ</t>
  </si>
  <si>
    <t xml:space="preserve">  411100</t>
  </si>
  <si>
    <t>411100</t>
  </si>
  <si>
    <t xml:space="preserve"> - ä³ñ·¨³ïñáõÙÝ»ñ, ¹ñ³Ù³Ï³Ý Ëñ³ËáõëáõÙÝ»ñ ¨ Ñ³ïáõÏ í×³ñÝ»ñ</t>
  </si>
  <si>
    <t xml:space="preserve">  411200</t>
  </si>
  <si>
    <t>411200</t>
  </si>
  <si>
    <t xml:space="preserve"> -ø³Õ³ù³óÇ³Ï³Ý, ¹³ï³Ï³Ý ¨ å»ï³Ï³Ý Í³é³ÛáÕÝ»ñÇ å³ñ·¨³ïñáõÙ </t>
  </si>
  <si>
    <t>411300</t>
  </si>
  <si>
    <t xml:space="preserve"> -ÐÐ ýÇÝ³ÝëÝ»ñÇ ¨ ¿ÏáÝáÙÇÏ³ÛÇ Ý³Ë³ñ³ñáõÃÛ³Ý, Ñ³ñÏ³ÛÇÝ ¨ Ù³ùë³ÛÇÝ Ù³ñÙÇÝÝ»ñÇ ³ßË³ïáÕÝ»ñÇ å³ñ·¨³ïñáõÙ</t>
  </si>
  <si>
    <t>411400</t>
  </si>
  <si>
    <t xml:space="preserve"> -²ÛÉ í³ñÓ³ïñáõÃÛáõÝÝ»ñ </t>
  </si>
  <si>
    <t>411500</t>
  </si>
  <si>
    <t xml:space="preserve"> -´Ý»Õ»Ý ³ßË³ï³í³ñÓ»ñ ¨ Ñ³í»É³í×³ñÝ»ñ</t>
  </si>
  <si>
    <t>412100</t>
  </si>
  <si>
    <t xml:space="preserve"> - êáóÇ³É³Ï³Ý ³å³ÑáíáõÃÛ³Ý í×³ñÝ»ñ </t>
  </si>
  <si>
    <t>413100</t>
  </si>
  <si>
    <t>2 Ì³é³ÛáõÃÛáõÝÝ»ñÇ ¨ ³åñ³ÝùÝ»ñÇ Ó»éù µ»ñáõÙ</t>
  </si>
  <si>
    <t>2.1 Þ³ñáõÝ³Ï³Ï³Ý Í³Ëë»ñ</t>
  </si>
  <si>
    <t xml:space="preserve"> -·áñÍ³éÝ³Ï³Ý ¨ µ³ÝÏ³ÛÇÝ Í³é³ÛáõÃÛáõÝÝ»ñÇ Í³Ëë»ñ</t>
  </si>
  <si>
    <t>421100</t>
  </si>
  <si>
    <t xml:space="preserve"> -¿Ý»ñ·»ïÇÏ  Í³é³ÛáõÃÛáõÝÝ»ñ</t>
  </si>
  <si>
    <t>421200</t>
  </si>
  <si>
    <t xml:space="preserve"> -ÎáÙáõÝ³É Í³é³ÛáõÃÛáõÝÝ»ñ</t>
  </si>
  <si>
    <t>421300</t>
  </si>
  <si>
    <t xml:space="preserve"> -Î³åÇ Í³é³ÛáõÃÛáõÝÝ»ñ</t>
  </si>
  <si>
    <t>421400</t>
  </si>
  <si>
    <t xml:space="preserve"> -²å³Ñáí³·ñ³Ï³Ý Í³Ëë»ñ</t>
  </si>
  <si>
    <t>421500</t>
  </si>
  <si>
    <t xml:space="preserve"> -¶áõÛùÇ ¨ ë³ñù³íáñáõÙÝ»ñÇ í³ñÓ³Ï³ÉáõÃÛáõÝ</t>
  </si>
  <si>
    <t>421600</t>
  </si>
  <si>
    <t xml:space="preserve"> -²ñï³·»ñ³ï»ëã³Ï³Ý Í³Ëë»ñ</t>
  </si>
  <si>
    <t>421700</t>
  </si>
  <si>
    <t xml:space="preserve">2.2 ¶áñÍáõÕáõÙÝ»ñÇ ¨ ßñç³·³ÛáõÃÛ³Ý Í³Ëë»ñ </t>
  </si>
  <si>
    <t xml:space="preserve"> -Ü»ñùÇÝ ·áñÍáõÕáõÙÝ»ñ</t>
  </si>
  <si>
    <t>422100</t>
  </si>
  <si>
    <t xml:space="preserve"> -²ñï³ë³ÑÙ³ÝÛ³Ý ·áñÍáõÕáõÙÝ»ñÇ ·Íáí Í³Ëë»ñ</t>
  </si>
  <si>
    <t>422200</t>
  </si>
  <si>
    <t xml:space="preserve"> -²ÛÉ ïñ³Ýëåáñï³ÛÇÝ Í³Ëë»ñ</t>
  </si>
  <si>
    <t>422900</t>
  </si>
  <si>
    <t>2.3 ä³ÛÙ³Ý³·ñ³ÛÇÝ ³ÛÉ Í³é³ÛáõÃÛáõÝÝ»ñÇ Ó»éù µ»ñáõÙ</t>
  </si>
  <si>
    <t xml:space="preserve"> -ì³ñã³Ï³Ý Í³é³ÛáõÃÛáõÝÝ»ñ</t>
  </si>
  <si>
    <t>423100</t>
  </si>
  <si>
    <t xml:space="preserve"> -Ð³Ù³Ï³ñ·ã³ÛÇÝ Í³é³ÛáõÃÛáõÝÝ»ñ</t>
  </si>
  <si>
    <t>423200</t>
  </si>
  <si>
    <t xml:space="preserve"> -²ßË³ï³Ï³½ÙÇ Ù³ëÝ³·Çï³Ï³Ý ½³ñ·³óÙ³Ý Í³é³ÛáõÃÛáõÝÝ»ñ</t>
  </si>
  <si>
    <t>423300</t>
  </si>
  <si>
    <t xml:space="preserve"> -î»Õ³Ï³ïí³Ï³Ý Í³é³ÛáõÃÛáõÝÝ»ñ</t>
  </si>
  <si>
    <t>423400</t>
  </si>
  <si>
    <t xml:space="preserve"> -Î³é³í³ñã³Ï³Ý Í³é³ÛáõÃÛáõÝÝ»ñ</t>
  </si>
  <si>
    <t xml:space="preserve"> - Î»Ýó³Õ³ÛÇÝ ¨ Ñ³Ýñ³ÛÇÝ ëÝÝ¹Ç Í³é³ÛáõÃÛáõÝÝ»ñ</t>
  </si>
  <si>
    <t>423600</t>
  </si>
  <si>
    <t xml:space="preserve"> -Ü»ñÏ³Û³óáõóã³Ï³Ý Í³Ëë»ñ</t>
  </si>
  <si>
    <t>423700</t>
  </si>
  <si>
    <t xml:space="preserve"> -ÀÝ¹Ñ³Ýáõñ µÝáõÛÃÇ ³ÛÉ Í³é³ÛáõÃÛáõÝÝ»ñ</t>
  </si>
  <si>
    <t>423900</t>
  </si>
  <si>
    <t>2.4 ²ÛÉ Ù³ëÝ³·Çï³Ï³Ý Í³é³ÛáõÃÛáõÝÝ»ñÇ Ó»éù µ»ñáõÙ</t>
  </si>
  <si>
    <t xml:space="preserve"> -Ø³ëÝ³·Çï³Ï³Ý Í³é³ÛáõÃÛáõÝÝ»ñ</t>
  </si>
  <si>
    <t>424100</t>
  </si>
  <si>
    <t>2.5 ÀÝÃ³óÇÏ Ýáñá·áõÙ ¨ å³Ñå³ÝáõÙ (Í³é³ÛáõÃÛáõÝÝ»ñ ¨ ÝÛáõÃ»ñ)</t>
  </si>
  <si>
    <t xml:space="preserve"> -Þ»Ýù»ñÇ ¨ Ï³éáõÛóÝ»ñÇ ÁÝÃ³óÇÏ Ýáñá·áõÙ ¨ å³Ñå³ÝáõÙ</t>
  </si>
  <si>
    <t>425100</t>
  </si>
  <si>
    <t xml:space="preserve"> -Ø»ù»Ý³Ý»ñÇ ¨ ë³ñù³íáñáõÙÝ»ñÇ ÁÝÃ³óÇÏ Ýáñá·áõÙ ¨ å³Ñå³ÝáõÙ</t>
  </si>
  <si>
    <t>425200</t>
  </si>
  <si>
    <t>2.6  ÜÛáõÃ»ñ</t>
  </si>
  <si>
    <t xml:space="preserve"> -¶ñ³ë»ÝÛ³Ï³ÛÇÝ ÝÛáõÃ»ñ ¨ Ñ³·áõëï</t>
  </si>
  <si>
    <t>426100</t>
  </si>
  <si>
    <t xml:space="preserve"> -¶ÛáõÕ³ïÝï»ë³Ï³Ý ³åñ³ÝùÝ»ñ</t>
  </si>
  <si>
    <t>426200</t>
  </si>
  <si>
    <t xml:space="preserve"> -ì»ñ³å³ïñ³ëïÙ³Ý ¨ áõëáõóÙ³Ý ÝÛáõÃ»ñ </t>
  </si>
  <si>
    <t>426300</t>
  </si>
  <si>
    <t xml:space="preserve"> -îñ³Ýëåáñï³ÛÇÝ ÝÛáõÃ»ñ</t>
  </si>
  <si>
    <t>426400</t>
  </si>
  <si>
    <t xml:space="preserve"> -Þñç³Ï³ ÙÇç³í³ÛñÇ å³ßïå³ÝáõÃÛ³Ý ¨ ·Çï³Ï³Ý ÝÛáõÃ»ñ</t>
  </si>
  <si>
    <t>426500</t>
  </si>
  <si>
    <t xml:space="preserve"> -²éáÕç³å³Ñ³Ï³Ý  ¨ É³µáñ³ïáñ ÝÛáõÃ»ñ</t>
  </si>
  <si>
    <t>426600</t>
  </si>
  <si>
    <t xml:space="preserve"> -Î»Ýó³Õ³ÛÇÝ ¨ Ñ³Ýñ³ÛÇÝ ëÝÝ¹Ç ÝÛáõÃ»ñ</t>
  </si>
  <si>
    <t>426700</t>
  </si>
  <si>
    <t xml:space="preserve"> -Ð³ïáõÏ Ýå³ï³Ï³ÛÇÝ ³ÛÉ ÝÛáõÃ»ñ</t>
  </si>
  <si>
    <t>426900</t>
  </si>
  <si>
    <t>3 îáÏáë³í×³ñÝ»ñ</t>
  </si>
  <si>
    <t xml:space="preserve"> -Ü»ñùÇÝ ³ñÅ»ÃÕÃ»ñÇ ïáÏáë³í×³ñÝ»ñ</t>
  </si>
  <si>
    <t>441100</t>
  </si>
  <si>
    <t xml:space="preserve"> -Ü»ñùÇÝ í³ñÏ»ñÇ ïáÏáë³í×³ñÝ»ñ</t>
  </si>
  <si>
    <t>441200</t>
  </si>
  <si>
    <t xml:space="preserve"> -²ñï³ùÇÝ ³ñÅ»ÃÕÃ»ñÇ ·Íáí ïáÏáë³í×³ñÝ»ñ</t>
  </si>
  <si>
    <t>442100</t>
  </si>
  <si>
    <t xml:space="preserve"> -²ñï³ùÇÝ í³ñÏ»ñÇ ·Íáí ïáÏáë³í×³ñÝ»ñ</t>
  </si>
  <si>
    <t>442200</t>
  </si>
  <si>
    <t>öáË³éáõÃÛáõÝÝ»ñÇ Ñ»ï Ï³åí³Í í×³ñÝ»ñ</t>
  </si>
  <si>
    <t xml:space="preserve"> -öáË³Ý³ÏÙ³Ý Ïáõñë»ñÇ µ³ó³ë³Ï³Ý ï³ñµ»ñáõÃÛáõÝ</t>
  </si>
  <si>
    <t>443100</t>
  </si>
  <si>
    <t xml:space="preserve"> -îáõÛÅ»ñ</t>
  </si>
  <si>
    <t>443200</t>
  </si>
  <si>
    <t xml:space="preserve"> -öáË³éáõÃÛáõÝÝ»ñÇ ·Íáí ïáõñù»ñ</t>
  </si>
  <si>
    <t>443300</t>
  </si>
  <si>
    <t>4. êáõµëÇ¹Ç³Ý»ñ</t>
  </si>
  <si>
    <t xml:space="preserve"> -êáõµëÇ¹Ç³Ý»ñ áã-ýÇÝ³Ýë³Ï³Ý å»ï³Ï³Ý Ï³½Ù³Ï»ñåáõÃÛáõÝÝ»ñÇÝ </t>
  </si>
  <si>
    <t>451100</t>
  </si>
  <si>
    <t xml:space="preserve"> -êáõµëÇ¹Ç³Ý»ñ ýÇÝ³Ýë³Ï³Ý å»ï³Ï³Ý Ï³½Ù³Ï»ñåáõÃÛáõÝÝ»ñÇÝ </t>
  </si>
  <si>
    <t>451200</t>
  </si>
  <si>
    <t xml:space="preserve"> -êáõµëÇ¹Ç³Ý»ñ áã å»ï³Ï³Ý áã  ýÇÝ³Ýë³Ï³Ý  Ï³½Ù³Ï»ñåáõÃÛáõÝÝ»ñÇÝ </t>
  </si>
  <si>
    <t>452100</t>
  </si>
  <si>
    <t xml:space="preserve"> -êáõµëÇ¹Ç³Ý»ñ áã å»ï³Ï³Ý   ýÇÝ³Ýë³Ï³Ý  Ï³½Ù³Ï»ñåáõÃÛáõÝÝ»ñÇÝ </t>
  </si>
  <si>
    <t>452200</t>
  </si>
  <si>
    <t>5.¸ñ³Ù³ßÝáñÑÝ»ñ</t>
  </si>
  <si>
    <t>¸ñ³Ù³ßÝáñÑÝ»ñ ûï³ñ»ñÏñÛ³ Ï³é³í³ñáõÃÛáõÝÝ»ñÇÝ</t>
  </si>
  <si>
    <t>ÀÝÃ³óÇÏ ¹ñ³Ù³ßÝáñÑÝ»ñ ûï³ñ»ñÏñÛ³ Ï³é³í³ñáõÃÛáõÝÝ»ñÇÝ</t>
  </si>
  <si>
    <t>Î³åÇï³É ¹ñ³Ù³ßÝáñÑÝ»ñ ûï³ñ»ñÏñÛ³ Ï³é³í³ñáõÃÛáõÝÝ»ñÇÝ</t>
  </si>
  <si>
    <t>¸ñ³Ù³ßÝáñÑÝ»ñ ÙÇç³½·³ÛÇÝ Ï³½Ù³Ï»ñåáõÃÛáõÝÝ»ñÇÝ</t>
  </si>
  <si>
    <t>ÀÝÃ³óÇÏ ¹ñ³Ù³ßÝáñÑÝ»ñ ÙÇç³½·³ÛÇÝ Ï³½Ù³Ï»ñåáõÃÛáõÝÝ»ñÇÝ</t>
  </si>
  <si>
    <t>Î³åÇï³É ¹ñ³Ù³ßÝáñÑ»ñ ÙÇç³½·³ÛÇÝ Ï³½Ù³Ï»ñåáõÃÛáõÝÝ»ñÇÝ</t>
  </si>
  <si>
    <t xml:space="preserve">ÀÝÃ³óÇÏ ¹ñ³Ù³ßÝáñÑÝ»ñ å»ï³Ï³Ý Ñ³ïí³ÍÇ ³ÛÉ Ù³Ï³ñ¹³ÏÝ»ñÇÝ </t>
  </si>
  <si>
    <t>ÀÝÃ³óÇÏ ¹ñ³Ù³ßÝáñÑÝ»ñ å»ï³Ï³Ý Ï³é³í³ñÙ³Ý Ñ³ïí³ÍÇÝ</t>
  </si>
  <si>
    <t>ÀÝÃ³óÇÏ ëáõµí»ÝóÇ³Ý»ñ Ñ³Ù³ÛÝùÝ»ñÇÝ</t>
  </si>
  <si>
    <t>ä»ï³Ï³Ý µÛáõç»Çó Ñ³Ù³ÛÝùÝ»ñÇ µÛáõç»Ý»ñÇÝ ýÇÝ³Ýë³Ï³Ý Ñ³Ù³Ñ³ñÃ»óÙ³Ý ëÏ½µáõÝùáí ïñíáÕ ¹áï³óÇ³Ý»ñ</t>
  </si>
  <si>
    <t>úñ»ÝùÝ»ñÇ ÏÇñ³ñÏÙ³Ý ³ñ¹ÛáõÝùáõÙ Ñ³Ù³ÛÝùÝ»ñÇ µÛáõç»Ý»ñÇ ÏáñáõëïÝ»ñÇ ÷áËÑ³ïáõóáõÙ</t>
  </si>
  <si>
    <t>²ÛÉ ÁÝÃ³óÇÏ ¹ñ³Ù³ßÝáñÑÝ»ñ Ñ³Ù³ÛÝùÝ»ñÇÝ</t>
  </si>
  <si>
    <t>ÀÝÃ³óÇÏ ¹ñ³Ù³ßÝáñÑÝ»ñ å»ï³Ï³Ý ¨ Ñ³Ù³ÛÝùÝ»ñÇ áã ³é¨ïñ³ÛÇÝ Ï³½Ù³Ï»ñåáõÃÛáõÝÝ»ñÇÝ</t>
  </si>
  <si>
    <t>ÀÝÃ³óÇÏ ¹ñ³Ù³ßÝáñÑÝ»ñ å»ï³Ï³Ý ¨ Ñ³Ù³ÛÝùÝ»ñÇ  ³é¨ïñ³ÛÇÝ Ï³½Ù³Ï»ñåáõÃÛáõÝÝ»ñÇÝ</t>
  </si>
  <si>
    <t>²ÛÉ ÁÝÃ³óÇÏ ¹ñ³Ù³ßÝáñÑÝ»ñ</t>
  </si>
  <si>
    <t xml:space="preserve">Î³åÇï³É ¹ñ³Ù³ßÝáñÑÝ»ñ å»ï³Ï³Ý Ñ³ïí³ÍÇ ³ÛÉ Ù³Ï³ñ¹³ÏÝ»ñÇÝ </t>
  </si>
  <si>
    <t>Î³åÇï³É ¹ñ³Ù³ßÝáñÑÝ»ñ å»ï³Ï³Ý Ï³é³í³ñÙ³Ý Ñ³ïí³ÍÇÝ</t>
  </si>
  <si>
    <t>Î³åÇï³É ëáõµí»ÝóÇ³Ý»ñ Ñ³Ù³ÛÝùÝ»ñÇÝ</t>
  </si>
  <si>
    <t>²ÛÉ Ï³åÇï³É ¹ñ³Ù³ßÝáñÑÝ»ñ Ñ³Ù³ÛÝùÝ»ñÇÝ</t>
  </si>
  <si>
    <t>Î³åÇï³É ¹ñ³Ù³ßÝáñÑÝ»ñ å»ï³Ï³Ý ¨ Ñ³Ù³ÛÝùÝ»ñÇ áã ³é¨ïñ³ÛÇÝ Ï³½Ù³Ï»ñåáõÃÛáõÝÝ»ñÇÝ</t>
  </si>
  <si>
    <t>Î³åÇï³É ¹ñ³Ù³ßÝáñÑÝ»ñ å»ï³Ï³Ý ¨ Ñ³Ù³ÛÝù³ÛÇÝ  ³é¨ïñ³ÛÇÝ Ï³½Ù³Ï»ñåáõÃÛáõÝÝ»ñÇÝ</t>
  </si>
  <si>
    <t xml:space="preserve">²ÛÉ Ï³åÇï³É ¹ñ³Ù³ßÝáñÑÝ»ñ </t>
  </si>
  <si>
    <t>465700</t>
  </si>
  <si>
    <t>6. êàòÆ²È²Î²Ü Üä²êîÜºð ºì ÎºÜê²ÂàÞ²ÎÜºð</t>
  </si>
  <si>
    <t xml:space="preserve">6.1 êàòÆ²È²Î²Ü ²ä²ÐàìàôÂÚ²Ü Üä²êîÜºð </t>
  </si>
  <si>
    <t xml:space="preserve"> -îÝ³ÛÇÝ ïÝï»ëáõÃÛáõÝÝ»ñÇÝ ¹ñ³Ùáí í×³ñíáÕ ëáóÇ³É³Ï³Ý ³å³ÑáíáõÃÛ³Ý í×³ñÝ»ñ</t>
  </si>
  <si>
    <t xml:space="preserve"> -êáóÇ³É³Ï³Ý ³å³ÑáíáõÃÛ³Ý µÝ»Õ»Ý Ýå³ëïÝ»ñ Í³é³ÛáõÃÛáõÝÝ»ñ Ù³ïáõóáÕÝ»ñÇÝ</t>
  </si>
  <si>
    <t xml:space="preserve">6.2 êàòÆ²È²Î²Ü ú¶ÜàôÂÚ²Ü ¸ð²Ø²Î²Ü ²ðî²Ð²ÚîàôÂÚ²Ø´ Üä²êîÜºð (´ÚàôæºÆò) </t>
  </si>
  <si>
    <t xml:space="preserve"> -ÐÇí³Ý¹áõÃÛ³Ý ¨ Ñ³ßÙ³Ý¹³ÙáõÃÛ³Ý Ýå³ëïÝ»ñ µÛáõç»Çó</t>
  </si>
  <si>
    <t>472100</t>
  </si>
  <si>
    <t xml:space="preserve"> -Ø³ÛñáõÃÛ³Ý Ýå³ëïÝ»ñ µÛáõç»Çó</t>
  </si>
  <si>
    <t>472200</t>
  </si>
  <si>
    <t xml:space="preserve"> -ºñ»Ë³Ý»ñÇ Ï³Ù ÁÝï³Ý»Ï³Ý Ýå³ëïÝ»ñ µÛáõç»Çó</t>
  </si>
  <si>
    <t>472300</t>
  </si>
  <si>
    <t xml:space="preserve"> -¶áñÍ³½ñÏáõÃÛ³Ý Ýå³ëïÝ»ñ µÛáõç»Çó</t>
  </si>
  <si>
    <t>472400</t>
  </si>
  <si>
    <t xml:space="preserve"> -Î»Ýë³Ãáß³ÏÇ ³ÝóÝ»Éáõ Ñ»ï Ï³åí³Í ¨ ï³ñÇù³ÛÇÝ Ýå³ëïÝ»ñ µÛáõç»Çó</t>
  </si>
  <si>
    <t>472500</t>
  </si>
  <si>
    <t xml:space="preserve"> -ÐáõÕ³ñÏ³íáñáõÃÛ³Ý Ýå³ëïÝ»ñ µÛáõç»Çó</t>
  </si>
  <si>
    <t>472600</t>
  </si>
  <si>
    <t xml:space="preserve"> -ÎñÃ³Ï³Ý, Ùß³ÏáõÃ³ÛÇÝ ¨ ëåáñï³ÛÇÝ Ýå³ëïÝ»ñ µÛáõç»Çó</t>
  </si>
  <si>
    <t>472700</t>
  </si>
  <si>
    <t xml:space="preserve"> -´Ý³Ï³ñ³Ý³ÛÇÝ Ýå³ëïÝ»ñ µÛáõç»Çó</t>
  </si>
  <si>
    <t>472800</t>
  </si>
  <si>
    <t xml:space="preserve"> -²ÛÉ Ýå³ëïÝ»ñ µÛáõç»Çó</t>
  </si>
  <si>
    <t>472900</t>
  </si>
  <si>
    <t>6.3 ÎºÜê²ÂàÞ²ÎÜºð</t>
  </si>
  <si>
    <t xml:space="preserve"> -Ï»Ýë³Ãáß³ÏÝ»ñ</t>
  </si>
  <si>
    <t>474100</t>
  </si>
  <si>
    <t>7. ²ÚÈ Ì²Êêºð</t>
  </si>
  <si>
    <t xml:space="preserve">7.1 ÜìÆð²îìàôÂÚàôÜÜºð àâ-Î²è²ì²ðâ²Î²Ü (Ð²ê²ð²Î²Î²Ü) Î²¼Ø²ÎºðäàôÂÚàôÜÜºðÆÜ </t>
  </si>
  <si>
    <t xml:space="preserve"> -îÝ³ÛÇÝ ïÝï»ëáõÃÛáõÝÝ»ñÇÝ Í³é³ÛáõÃÛáõÝÝ»ñ Ù³ïáõóáÕ` ß³ÑáõÛÃ ãÑ»ï³åÝ¹áÕ Ï³½Ù³Ï»ñåáõÃÛáõÝÝ»ñÇÝ ÝíÇñ³ïíáõÃÛáõÝÝ»ñ</t>
  </si>
  <si>
    <t>481100</t>
  </si>
  <si>
    <t xml:space="preserve"> -ÜíÇñ³ïíáõÃÛáõÝÝ»ñ ³ÛÉ ß³ÑáõÛÃ ãÑ»ï³åÝ¹áÕ Ï³½Ù³Ï»ñåáõÃÛáõÝÝ»ñÇÝ</t>
  </si>
  <si>
    <t>481900</t>
  </si>
  <si>
    <t>7.2 Ð²ðÎºð, ä²ðî²¸Æð ìÖ²ðÜºð ºì îàôÚÄºð, àðàÜø Î²è²ì²ðØ²Ü î²ð´ºð Ø²Î²ð¸²ÎÜºðÆ ÎàÔØÆò ÎÆð²èìàôØ ºÜ ØÆØÚ²Üò ÜÎ²îØ²Ø´</t>
  </si>
  <si>
    <t xml:space="preserve"> -²ßË³ï³í³ñÓÇ ýáÝ¹</t>
  </si>
  <si>
    <t>482100</t>
  </si>
  <si>
    <t xml:space="preserve"> -²ÛÉ Ñ³ñÏ»ñ</t>
  </si>
  <si>
    <t xml:space="preserve"> -ä³ñï³¹Çñ í×³ñÝ»ñ</t>
  </si>
  <si>
    <t>482300</t>
  </si>
  <si>
    <t>Բ, àâ-üÆÜ²Üê²Î²Ü ²ÎîÆìÜºðÆ ¶Ìàì Ì²Êêºð</t>
  </si>
  <si>
    <t>1.ÐÆØÜ²Î²Ü ØÆæàòÜºð</t>
  </si>
  <si>
    <t xml:space="preserve"> -Þ»Ýù»ñÇ ¨ ßÇÝáõÃÛáõÝÝ»ñÇ Ó»éù µ»ñáõÙ</t>
  </si>
  <si>
    <t>511100</t>
  </si>
  <si>
    <t xml:space="preserve"> -Þ»Ýù»ñÇ ¨ ßÇÝáõÃÛáõÝÝ»ñÇ Ï³éáõóáõÙ</t>
  </si>
  <si>
    <t>511200</t>
  </si>
  <si>
    <t xml:space="preserve"> -Þ»Ýù»ñÇ ¨ ßÇÝáõÃÛáõÝÝ»ñÇ Ï³åÇï³É í»ñ³Ýáñá·áõÙ</t>
  </si>
  <si>
    <t>511300</t>
  </si>
  <si>
    <t xml:space="preserve"> -îñ³Ýëåáñï³ÛÇÝ ë³ñù³íáñáõÙÝ»ñ</t>
  </si>
  <si>
    <t>512100</t>
  </si>
  <si>
    <t xml:space="preserve"> -ì³ñã³Ï³Ý ë³ñù³íáñáõÙÝ»ñ</t>
  </si>
  <si>
    <t>512200</t>
  </si>
  <si>
    <t xml:space="preserve"> -²ÛÉ Ù»ù»Ý³Ý»ñ ¨ ë³ñù³íáñáõÙÝ»ñ</t>
  </si>
  <si>
    <t>512900</t>
  </si>
  <si>
    <t xml:space="preserve"> -²×»óíáÕ ³ÏïÇíÝ»ñ</t>
  </si>
  <si>
    <t>513100</t>
  </si>
  <si>
    <t xml:space="preserve"> -àã-ÝÛáõÃ³Ï³Ý ÑÇÙÝ³Ï³Ý ÙÇçáóÝ»ñ</t>
  </si>
  <si>
    <t>513200</t>
  </si>
  <si>
    <t>-¶»á¹»½Ç³Ï³Ý ù³ñï»½³·ñ³Ï³Ý Í³Ëë»ñ</t>
  </si>
  <si>
    <t>513300</t>
  </si>
  <si>
    <t>-Ü³Ë³·Í³Ñ»ï³½áï³Ï³Ý Í³Ëë»ñ</t>
  </si>
  <si>
    <t>513400</t>
  </si>
  <si>
    <t>2.ä²Þ²ðÜºð</t>
  </si>
  <si>
    <t xml:space="preserve"> -è³½Ù³í³ñ³Ï³Ý å³ß³ñÝ»ñ</t>
  </si>
  <si>
    <t>521100</t>
  </si>
  <si>
    <t xml:space="preserve"> -ÜÛáõÃ»ñ ¨ å³ñ³·³Ý»ñ</t>
  </si>
  <si>
    <t>522100</t>
  </si>
  <si>
    <t xml:space="preserve"> -ì»ñ³í³×³éùÇ Ñ³Ù³ñ Ý³Ë³ï»ëí³Í ³åñ³ÝùÝ»ñ</t>
  </si>
  <si>
    <t>523100</t>
  </si>
  <si>
    <t xml:space="preserve"> -êå³éÙ³Ý Ýå³ï³Ïáí å³ÑíáÕ å³ß³ñÝ»ñ</t>
  </si>
  <si>
    <t>524100</t>
  </si>
  <si>
    <t>3.´²ðÒð²ðÄºø ²ÎîÆìÜºð</t>
  </si>
  <si>
    <t xml:space="preserve"> -´³ñÓñ³ñÅ»ù ³ÏïÇíÝ»ñ</t>
  </si>
  <si>
    <t>531100</t>
  </si>
  <si>
    <t>4.â²ðî²¸ðì²Ì ԱԿՏԻՎՆԵՐ</t>
  </si>
  <si>
    <t xml:space="preserve"> -ÐáÕ</t>
  </si>
  <si>
    <t>541100</t>
  </si>
  <si>
    <t xml:space="preserve"> -ÀÝ¹»ñù³ÛÇÝ ³ÏïÇíÝ»ñ</t>
  </si>
  <si>
    <t>542100</t>
  </si>
  <si>
    <t xml:space="preserve"> -²ÛÉ µÝ³Ï³Ý Í³·áõÙ áõÝ»óáÕ ³ÏïÇíÝ»ñ</t>
  </si>
  <si>
    <t>543100</t>
  </si>
  <si>
    <t xml:space="preserve"> -àã ÝÛáõÃ³Ï³Ý ã³ñï³¹ñí³Í ³ÏïÇíÝ»ñ</t>
  </si>
  <si>
    <t>544100</t>
  </si>
  <si>
    <t xml:space="preserve">üÇÝ³Ýë³Ï³Ý ¨ Ñ³ñÏ³µÛáõç»ï³ÛÇÝ Ñ³ñ³µ»ñáõÃÛáõÝÝ»ñ </t>
  </si>
  <si>
    <t>......................................................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</si>
  <si>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</si>
  <si>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</si>
  <si>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</si>
  <si>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</si>
  <si>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</si>
  <si>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</si>
  <si>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</si>
  <si>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</si>
  <si>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 xml:space="preserve"> - ì×³ñÝ»ñ êáóÇ³É³Ï³Ý ³å³Ñáí³·ñáõÃÛ³Ý å»ï³Ï³Ý ÑÇÙÝ³¹ñ³ÙÇÝ </t>
  </si>
  <si>
    <t xml:space="preserve">  413100</t>
  </si>
  <si>
    <r>
      <t xml:space="preserve"> -</t>
    </r>
    <r>
      <rPr>
        <sz val="10"/>
        <rFont val="Arial Armenian"/>
        <family val="2"/>
      </rPr>
      <t>¿Ý»ñ·»ïÇÏ  Í³é³ÛáõÃÛáõÝÝ»ñ</t>
    </r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</si>
  <si>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</si>
  <si>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</si>
  <si>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</si>
  <si>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</si>
  <si>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  (·»ñ»½Ù³ÝÝ»ñ)</t>
  </si>
  <si>
    <t xml:space="preserve">ÀÝ¹Ñ³Ýáõñ µÝáõÛÃÇ Ñ³Ýñ³ÛÇÝ Í³é³ÛáõÃÛáõÝÝ»ñ (³ÛÉ ¹³ë»ñÇÝ ãå³ïÏ³ÝáÕ) </t>
  </si>
  <si>
    <t>\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</si>
  <si>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</si>
  <si>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</si>
  <si>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</si>
  <si>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</si>
  <si>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</si>
  <si>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</si>
  <si>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</si>
  <si>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</si>
  <si>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</si>
  <si>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</si>
  <si>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</si>
  <si>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</si>
  <si>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</si>
  <si>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</si>
  <si>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</si>
  <si>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</si>
  <si>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</si>
  <si>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</si>
  <si>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</si>
  <si>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</si>
  <si>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</si>
  <si>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</si>
  <si>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</si>
  <si>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</si>
  <si>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</si>
  <si>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</si>
  <si>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</si>
  <si>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</si>
  <si>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</si>
  <si>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sz val="9"/>
        <rFont val="Arial Armenian"/>
        <family val="2"/>
      </rPr>
      <t>)</t>
    </r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</si>
  <si>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</si>
  <si>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</si>
  <si>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</si>
  <si>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</si>
  <si>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</si>
  <si>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>²ÛÉ Ñ³ñÏ»ñ</t>
  </si>
  <si>
    <t>482200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</si>
  <si>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</si>
  <si>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</si>
  <si>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</si>
  <si>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</si>
  <si>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</si>
  <si>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</si>
  <si>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</si>
  <si>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</si>
  <si>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</si>
  <si>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</si>
  <si>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</si>
  <si>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</si>
  <si>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</si>
  <si>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 -Շենքերի և շինությունների շինարարություն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</si>
  <si>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</si>
  <si>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</si>
  <si>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</si>
  <si>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</si>
  <si>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</si>
  <si>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</si>
  <si>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</si>
  <si>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</si>
  <si>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</si>
  <si>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</si>
  <si>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</si>
  <si>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</si>
  <si>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</si>
  <si>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</si>
  <si>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</si>
  <si>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</si>
  <si>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</si>
  <si>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îÝï»ë³Ï³Ý Ñ³ñ³µ»ñáõÃÛáõÝÝ»ñ (³ÛÉ ¹³ë»ñÇÝ ãå³ïÏ³ÝáÕ)</t>
  </si>
  <si>
    <t xml:space="preserve">²ÜÞ²ðÄ ¶àôÚøÆ Æð²òàôØÆò Øàôîøºð </t>
  </si>
  <si>
    <t>Þ²ðÄ²Î²Ü ¶àôÚøÆ Æð²òàôØÆò Øàôîøºð</t>
  </si>
  <si>
    <t>²ÚÈ ÐÆØÜ²Î²Ü ØÆæàòÜºðÆ Æð²òàôØÆò Øàôîøºð</t>
  </si>
  <si>
    <t>ÐàÔÆ Æð²òàôØÆò Øàôîøºð</t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</si>
  <si>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</si>
  <si>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t>²Õµ³Ñ³ÝáõÙ</t>
  </si>
  <si>
    <t xml:space="preserve"> -Î³åÇï³É ¹ñ³Ù³ßÝáñÑÝ»ñ ÙÇç³½·³ÛÇÝ Ï³½Ù³Ï»ñåáõÃÛáõÝÝ»ñÇÝ</t>
  </si>
  <si>
    <t>462200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</si>
  <si>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</si>
  <si>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</si>
  <si>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</si>
  <si>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</si>
  <si>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</si>
  <si>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</si>
  <si>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 xml:space="preserve"> - ²ÛÉ ÁÝÃ³óÇÏ ¹ñ³Ù³ßÝáñÑÝ»ñ                                                         </t>
  </si>
  <si>
    <t>463900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</si>
  <si>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</si>
  <si>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</si>
  <si>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</si>
  <si>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</si>
  <si>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</si>
  <si>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</si>
  <si>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 xml:space="preserve"> -²ÛÉ Í³Ëë»ñ</t>
  </si>
  <si>
    <t>486100</t>
  </si>
  <si>
    <t>425101</t>
  </si>
  <si>
    <t>öáÕáóÝ»ñÇ Éáõë³íáñáõÙ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</si>
  <si>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</si>
  <si>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</si>
  <si>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</si>
  <si>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r>
      <t xml:space="preserve"> -</t>
    </r>
    <r>
      <rPr>
        <sz val="10"/>
        <color indexed="8"/>
        <rFont val="Arial Armenian"/>
        <family val="2"/>
      </rPr>
      <t>Þ»Ýù»ñÇ ¨ ßÇÝáõÃÛáõÝÝ»ñÇ Ï³åÇï³É í»ñ³Ýáñá·áõÙ</t>
    </r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</si>
  <si>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sz val="9"/>
        <rFont val="Arial Armenian"/>
        <family val="2"/>
      </rPr>
      <t>)</t>
    </r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</si>
  <si>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</si>
  <si>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</si>
  <si>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</si>
  <si>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</si>
  <si>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</si>
  <si>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</si>
  <si>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</si>
  <si>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</si>
  <si>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</si>
  <si>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</si>
  <si>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</si>
  <si>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</si>
  <si>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</si>
  <si>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</si>
  <si>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</si>
  <si>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>463700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</si>
  <si>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</si>
  <si>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</si>
  <si>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</si>
  <si>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</si>
  <si>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</si>
  <si>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</si>
  <si>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</si>
  <si>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</si>
  <si>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</si>
  <si>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</si>
  <si>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</si>
  <si>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</si>
  <si>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</si>
  <si>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 xml:space="preserve"> - Ü³Ë³·Í³Ñ»ï³½áï³Ï³Ý Í³Ëë»ñ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</si>
  <si>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</si>
  <si>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</si>
  <si>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</si>
  <si>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</si>
  <si>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</si>
  <si>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</si>
  <si>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</si>
  <si>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- Այլ ընթացիկ դրամաշնորհներ          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</si>
  <si>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</si>
  <si>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</si>
  <si>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</si>
  <si>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t>Ü³Ë³¹åñáó³Ï³Ý ¨ ï³ññ³Ï³Ý ÁÝ¹Ñ³Ýáõñ ÏñÃáõÃÛáõÝ</t>
  </si>
  <si>
    <t xml:space="preserve">Ü³Ë³¹åñáó³Ï³Ý ÏñÃáõÃÛáõÝ </t>
  </si>
  <si>
    <t xml:space="preserve">².   ÀÜÂ²òÆÎ  Ì²Êêºðª                                                                                                                                    ÀÜ¸²ØºÜÀ,                                                                                             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</si>
  <si>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</si>
  <si>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</si>
  <si>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</si>
  <si>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</si>
  <si>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</si>
  <si>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</si>
  <si>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</si>
  <si>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</si>
  <si>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</si>
  <si>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</si>
  <si>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</si>
  <si>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</si>
  <si>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</si>
  <si>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</si>
  <si>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</si>
  <si>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</si>
  <si>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</si>
  <si>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</si>
  <si>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</si>
  <si>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</si>
  <si>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</si>
  <si>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</si>
  <si>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</si>
  <si>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</si>
  <si>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</si>
  <si>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</si>
  <si>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</si>
  <si>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</si>
  <si>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</si>
  <si>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</si>
  <si>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</si>
  <si>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</si>
  <si>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 xml:space="preserve"> -ä³Ñáõëï³ÛÇÝ ÙÇçáóÝ»ñ</t>
  </si>
  <si>
    <t>489100</t>
  </si>
  <si>
    <t xml:space="preserve">    ավագանու 2024 թվականի դեկտեմբերի 30-ի N _35 -Ն  որոշմամբ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</si>
</sst>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0"/>
    <numFmt numFmtId="166" formatCode="0.000"/>
    <numFmt numFmtId="167" formatCode="0000"/>
    <numFmt numFmtId="168" formatCode="000"/>
  </numFmts>
  <fonts count="41">
    <font>
      <sz val="11"/>
      <color theme="1"/>
      <name val="Calibri"/>
      <family val="2"/>
      <scheme val="minor"/>
    </font>
    <font>
      <sz val="12"/>
      <name val="Sylfaen"/>
      <family val="1"/>
    </font>
    <font>
      <sz val="10"/>
      <name val="Sylfaen"/>
      <family val="1"/>
    </font>
    <font>
      <sz val="11"/>
      <name val="Sylfaen"/>
      <family val="1"/>
    </font>
    <font>
      <sz val="14"/>
      <name val="Sylfaen"/>
      <family val="1"/>
    </font>
    <font>
      <sz val="8"/>
      <name val="Sylfaen"/>
      <family val="1"/>
    </font>
    <font>
      <u/>
      <sz val="14"/>
      <name val="Sylfaen"/>
      <family val="1"/>
    </font>
    <font>
      <sz val="9"/>
      <name val="Sylfaen"/>
      <family val="1"/>
    </font>
    <font>
      <sz val="10"/>
      <name val="Arial LatArm"/>
      <family val="2"/>
    </font>
    <font>
      <sz val="10"/>
      <name val="Arial Unicode MS"/>
      <family val="2"/>
      <charset val="204"/>
    </font>
    <font>
      <b/>
      <sz val="10"/>
      <name val="Sylfaen"/>
      <family val="1"/>
    </font>
    <font>
      <b/>
      <sz val="12"/>
      <name val="Sylfaen"/>
      <family val="1"/>
    </font>
    <font>
      <sz val="11"/>
      <name val="GHEA Grapalat"/>
      <family val="3"/>
    </font>
    <font>
      <sz val="11"/>
      <name val="Arial Unicode"/>
      <family val="2"/>
    </font>
    <font>
      <sz val="9"/>
      <name val="GHEA Grapalat"/>
      <family val="3"/>
    </font>
    <font>
      <sz val="9"/>
      <name val="Arial Unicode"/>
      <family val="2"/>
    </font>
    <font>
      <u/>
      <sz val="12"/>
      <name val="Sylfaen"/>
      <family val="1"/>
    </font>
    <font>
      <u/>
      <sz val="11"/>
      <name val="Sylfaen"/>
      <family val="1"/>
    </font>
    <font>
      <i/>
      <sz val="9"/>
      <name val="Sylfaen"/>
      <family val="1"/>
    </font>
    <font>
      <sz val="14"/>
      <name val="Arial Armenian"/>
      <family val="2"/>
    </font>
    <font>
      <sz val="12"/>
      <name val="Arial Armenian"/>
      <family val="2"/>
    </font>
    <font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i/>
      <sz val="10"/>
      <name val="Arial Armenian"/>
      <family val="2"/>
    </font>
    <font>
      <i/>
      <sz val="11"/>
      <name val="Arial Armenian"/>
      <family val="2"/>
    </font>
    <font>
      <sz val="8"/>
      <color indexed="10"/>
      <name val="Arial Armenian"/>
      <family val="2"/>
    </font>
    <font>
      <i/>
      <sz val="8"/>
      <name val="Arial Armenian"/>
      <family val="2"/>
    </font>
    <font>
      <i/>
      <sz val="9"/>
      <name val="Arial Armenian"/>
      <family val="2"/>
    </font>
    <font>
      <sz val="10"/>
      <name val="Arial"/>
      <family val="2"/>
    </font>
    <font>
      <sz val="9"/>
      <name val="Arial Armenian"/>
      <family val="2"/>
    </font>
    <font>
      <i/>
      <sz val="12"/>
      <name val="Arial Armenian"/>
      <family val="2"/>
    </font>
    <font>
      <i/>
      <sz val="10"/>
      <color indexed="8"/>
      <name val="Arial Armenian"/>
      <family val="2"/>
    </font>
    <font>
      <i/>
      <sz val="8"/>
      <color indexed="8"/>
      <name val="Arial Armenian"/>
      <family val="2"/>
    </font>
    <font>
      <i/>
      <sz val="9"/>
      <color indexed="8"/>
      <name val="Arial Armenian"/>
      <family val="2"/>
    </font>
    <font>
      <sz val="10"/>
      <color indexed="8"/>
      <name val="Arial Armenian"/>
      <family val="2"/>
    </font>
    <font>
      <sz val="9"/>
      <color indexed="8"/>
      <name val="Arial Armenian"/>
      <family val="2"/>
    </font>
    <font>
      <sz val="8"/>
      <color indexed="8"/>
      <name val="Arial Armenian"/>
      <family val="2"/>
    </font>
    <font>
      <sz val="12"/>
      <color theme="1"/>
      <name val="Calibri"/>
      <family val="2"/>
      <scheme val="minor"/>
    </font>
    <font>
      <sz val="12"/>
      <name val="Sylfaen"/>
      <family val="1"/>
      <charset val="204"/>
    </font>
    <font>
      <i/>
      <sz val="9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3" applyNumberFormat="0" applyFill="0" applyProtection="0">
      <alignment horizontal="center" vertical="center"/>
    </xf>
    <xf numFmtId="0" fontId="8" fillId="0" borderId="3" applyNumberFormat="0" applyFill="0" applyProtection="0">
      <alignment horizontal="left" vertical="center" wrapText="1"/>
    </xf>
    <xf numFmtId="4" fontId="8" fillId="0" borderId="3" applyFill="0" applyProtection="0">
      <alignment horizontal="right" vertical="center"/>
    </xf>
    <xf numFmtId="0" fontId="29" fillId="0" borderId="0"/>
  </cellStyleXfs>
  <cellXfs count="32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/>
    </xf>
    <xf numFmtId="164" fontId="9" fillId="0" borderId="3" xfId="3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9" fillId="0" borderId="4" xfId="3" applyNumberFormat="1" applyFont="1" applyFill="1" applyBorder="1" applyAlignment="1">
      <alignment horizontal="center" vertical="center"/>
    </xf>
    <xf numFmtId="164" fontId="9" fillId="0" borderId="5" xfId="3" applyNumberFormat="1" applyFont="1" applyFill="1" applyBorder="1" applyAlignment="1">
      <alignment horizontal="center" vertical="center"/>
    </xf>
    <xf numFmtId="164" fontId="9" fillId="0" borderId="6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6" fontId="7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168" fontId="3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left" vertical="center" wrapText="1" readingOrder="1"/>
    </xf>
    <xf numFmtId="168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horizontal="justify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167" fontId="5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vertical="center"/>
    </xf>
    <xf numFmtId="0" fontId="7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5" fontId="1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166" fontId="13" fillId="2" borderId="4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18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20" fillId="0" borderId="0" xfId="0" applyFont="1" applyFill="1" applyBorder="1"/>
    <xf numFmtId="0" fontId="21" fillId="0" borderId="0" xfId="0" applyFont="1" applyFill="1" applyBorder="1"/>
    <xf numFmtId="167" fontId="21" fillId="0" borderId="0" xfId="0" applyNumberFormat="1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right" vertical="top"/>
    </xf>
    <xf numFmtId="0" fontId="22" fillId="0" borderId="0" xfId="0" applyFont="1" applyFill="1" applyBorder="1"/>
    <xf numFmtId="167" fontId="20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168" fontId="25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 readingOrder="1"/>
    </xf>
    <xf numFmtId="165" fontId="22" fillId="0" borderId="2" xfId="0" applyNumberFormat="1" applyFont="1" applyFill="1" applyBorder="1"/>
    <xf numFmtId="165" fontId="22" fillId="0" borderId="2" xfId="0" applyNumberFormat="1" applyFont="1" applyFill="1" applyBorder="1" applyAlignment="1">
      <alignment horizontal="center" vertical="center" wrapText="1"/>
    </xf>
    <xf numFmtId="166" fontId="21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 readingOrder="1"/>
    </xf>
    <xf numFmtId="168" fontId="23" fillId="0" borderId="2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30" fillId="0" borderId="2" xfId="0" applyNumberFormat="1" applyFont="1" applyFill="1" applyBorder="1" applyAlignment="1">
      <alignment horizontal="left" vertical="top" wrapText="1" readingOrder="1"/>
    </xf>
    <xf numFmtId="168" fontId="23" fillId="0" borderId="2" xfId="0" applyNumberFormat="1" applyFont="1" applyFill="1" applyBorder="1" applyAlignment="1">
      <alignment vertical="top" wrapText="1"/>
    </xf>
    <xf numFmtId="0" fontId="22" fillId="0" borderId="13" xfId="0" applyFont="1" applyFill="1" applyBorder="1" applyAlignment="1">
      <alignment vertical="center"/>
    </xf>
    <xf numFmtId="0" fontId="28" fillId="0" borderId="2" xfId="0" applyNumberFormat="1" applyFont="1" applyFill="1" applyBorder="1" applyAlignment="1">
      <alignment horizontal="left" vertical="top" wrapText="1" readingOrder="1"/>
    </xf>
    <xf numFmtId="0" fontId="25" fillId="0" borderId="2" xfId="0" applyNumberFormat="1" applyFont="1" applyFill="1" applyBorder="1" applyAlignment="1">
      <alignment horizontal="left" vertical="top" wrapText="1" readingOrder="1"/>
    </xf>
    <xf numFmtId="0" fontId="31" fillId="0" borderId="0" xfId="0" applyFont="1" applyFill="1" applyBorder="1"/>
    <xf numFmtId="0" fontId="24" fillId="3" borderId="2" xfId="0" applyFont="1" applyFill="1" applyBorder="1" applyAlignment="1">
      <alignment wrapText="1"/>
    </xf>
    <xf numFmtId="49" fontId="24" fillId="3" borderId="2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>
      <alignment vertical="top" wrapText="1"/>
    </xf>
    <xf numFmtId="49" fontId="32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top" wrapText="1"/>
    </xf>
    <xf numFmtId="0" fontId="24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vertical="top" wrapText="1"/>
    </xf>
    <xf numFmtId="49" fontId="32" fillId="0" borderId="2" xfId="0" applyNumberFormat="1" applyFont="1" applyFill="1" applyBorder="1" applyAlignment="1">
      <alignment vertical="top" wrapText="1"/>
    </xf>
    <xf numFmtId="49" fontId="32" fillId="0" borderId="2" xfId="0" applyNumberFormat="1" applyFont="1" applyFill="1" applyBorder="1" applyAlignment="1">
      <alignment vertical="center" wrapText="1"/>
    </xf>
    <xf numFmtId="0" fontId="24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vertical="top" wrapText="1"/>
    </xf>
    <xf numFmtId="0" fontId="32" fillId="0" borderId="2" xfId="0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>
      <alignment horizontal="center" vertical="top" wrapText="1"/>
    </xf>
    <xf numFmtId="49" fontId="33" fillId="0" borderId="2" xfId="0" applyNumberFormat="1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vertical="center"/>
    </xf>
    <xf numFmtId="49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/>
    <xf numFmtId="49" fontId="34" fillId="0" borderId="2" xfId="0" applyNumberFormat="1" applyFont="1" applyFill="1" applyBorder="1" applyAlignment="1">
      <alignment horizontal="center" vertical="top" wrapText="1"/>
    </xf>
    <xf numFmtId="0" fontId="24" fillId="0" borderId="2" xfId="0" applyFont="1" applyBorder="1" applyAlignment="1">
      <alignment horizontal="justify" vertical="top" wrapText="1"/>
    </xf>
    <xf numFmtId="0" fontId="28" fillId="0" borderId="2" xfId="0" applyFont="1" applyBorder="1" applyAlignment="1">
      <alignment horizontal="center" vertical="top" wrapText="1"/>
    </xf>
    <xf numFmtId="49" fontId="28" fillId="3" borderId="2" xfId="0" applyNumberFormat="1" applyFont="1" applyFill="1" applyBorder="1" applyAlignment="1">
      <alignment horizontal="center" vertical="center" wrapText="1"/>
    </xf>
    <xf numFmtId="49" fontId="24" fillId="0" borderId="2" xfId="4" applyNumberFormat="1" applyFont="1" applyFill="1" applyBorder="1" applyAlignment="1">
      <alignment vertical="top" wrapText="1"/>
    </xf>
    <xf numFmtId="0" fontId="35" fillId="0" borderId="2" xfId="0" applyFont="1" applyBorder="1" applyAlignment="1">
      <alignment horizontal="left" vertical="top" wrapText="1"/>
    </xf>
    <xf numFmtId="49" fontId="36" fillId="0" borderId="2" xfId="0" applyNumberFormat="1" applyFont="1" applyFill="1" applyBorder="1" applyAlignment="1">
      <alignment horizontal="center" vertical="top" wrapText="1"/>
    </xf>
    <xf numFmtId="0" fontId="25" fillId="0" borderId="2" xfId="0" applyNumberFormat="1" applyFont="1" applyFill="1" applyBorder="1" applyAlignment="1">
      <alignment horizontal="justify" vertical="top" wrapText="1" readingOrder="1"/>
    </xf>
    <xf numFmtId="0" fontId="30" fillId="0" borderId="2" xfId="0" applyNumberFormat="1" applyFont="1" applyFill="1" applyBorder="1" applyAlignment="1">
      <alignment vertical="center" wrapText="1" readingOrder="1"/>
    </xf>
    <xf numFmtId="168" fontId="25" fillId="0" borderId="2" xfId="0" applyNumberFormat="1" applyFont="1" applyFill="1" applyBorder="1" applyAlignment="1">
      <alignment vertical="top" wrapText="1"/>
    </xf>
    <xf numFmtId="49" fontId="30" fillId="0" borderId="2" xfId="0" applyNumberFormat="1" applyFont="1" applyFill="1" applyBorder="1" applyAlignment="1">
      <alignment vertical="top" wrapText="1"/>
    </xf>
    <xf numFmtId="168" fontId="22" fillId="0" borderId="2" xfId="0" applyNumberFormat="1" applyFont="1" applyFill="1" applyBorder="1" applyAlignment="1">
      <alignment vertical="top" wrapText="1"/>
    </xf>
    <xf numFmtId="49" fontId="35" fillId="0" borderId="2" xfId="0" applyNumberFormat="1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168" fontId="22" fillId="0" borderId="2" xfId="0" applyNumberFormat="1" applyFont="1" applyFill="1" applyBorder="1" applyAlignment="1">
      <alignment horizontal="right" vertical="top" wrapText="1"/>
    </xf>
    <xf numFmtId="49" fontId="37" fillId="0" borderId="2" xfId="0" applyNumberFormat="1" applyFont="1" applyFill="1" applyBorder="1" applyAlignment="1">
      <alignment horizontal="right" vertical="center" wrapText="1"/>
    </xf>
    <xf numFmtId="0" fontId="21" fillId="0" borderId="2" xfId="0" applyFont="1" applyBorder="1" applyAlignment="1">
      <alignment horizontal="justify" vertical="top" wrapText="1"/>
    </xf>
    <xf numFmtId="49" fontId="37" fillId="0" borderId="2" xfId="0" applyNumberFormat="1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top" wrapText="1"/>
    </xf>
    <xf numFmtId="49" fontId="36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 readingOrder="1"/>
    </xf>
    <xf numFmtId="168" fontId="30" fillId="0" borderId="2" xfId="0" applyNumberFormat="1" applyFont="1" applyFill="1" applyBorder="1" applyAlignment="1">
      <alignment vertical="top" wrapText="1"/>
    </xf>
    <xf numFmtId="0" fontId="22" fillId="0" borderId="2" xfId="0" applyFont="1" applyFill="1" applyBorder="1" applyAlignment="1">
      <alignment vertical="top" wrapText="1"/>
    </xf>
    <xf numFmtId="167" fontId="23" fillId="0" borderId="2" xfId="0" applyNumberFormat="1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center" vertical="top" wrapText="1"/>
    </xf>
    <xf numFmtId="49" fontId="24" fillId="0" borderId="2" xfId="0" applyNumberFormat="1" applyFont="1" applyFill="1" applyBorder="1" applyAlignment="1">
      <alignment wrapText="1"/>
    </xf>
    <xf numFmtId="49" fontId="35" fillId="0" borderId="2" xfId="0" applyNumberFormat="1" applyFont="1" applyFill="1" applyBorder="1" applyAlignment="1">
      <alignment horizontal="center" vertical="top" wrapText="1"/>
    </xf>
    <xf numFmtId="49" fontId="21" fillId="0" borderId="2" xfId="0" applyNumberFormat="1" applyFont="1" applyFill="1" applyBorder="1" applyAlignment="1">
      <alignment wrapText="1"/>
    </xf>
    <xf numFmtId="49" fontId="35" fillId="2" borderId="2" xfId="0" applyNumberFormat="1" applyFont="1" applyFill="1" applyBorder="1" applyAlignment="1">
      <alignment vertical="top" wrapText="1"/>
    </xf>
    <xf numFmtId="49" fontId="32" fillId="0" borderId="0" xfId="0" applyNumberFormat="1" applyFont="1" applyFill="1" applyBorder="1" applyAlignment="1">
      <alignment vertical="top" wrapText="1"/>
    </xf>
    <xf numFmtId="49" fontId="35" fillId="0" borderId="0" xfId="0" applyNumberFormat="1" applyFont="1" applyFill="1" applyBorder="1" applyAlignment="1">
      <alignment vertical="top" wrapText="1"/>
    </xf>
    <xf numFmtId="0" fontId="22" fillId="0" borderId="2" xfId="0" applyNumberFormat="1" applyFont="1" applyFill="1" applyBorder="1" applyAlignment="1">
      <alignment horizontal="center" vertical="top" wrapText="1" readingOrder="1"/>
    </xf>
    <xf numFmtId="49" fontId="37" fillId="0" borderId="2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center" vertical="center" wrapText="1"/>
    </xf>
    <xf numFmtId="168" fontId="21" fillId="0" borderId="2" xfId="0" applyNumberFormat="1" applyFont="1" applyFill="1" applyBorder="1" applyAlignment="1">
      <alignment vertical="top" wrapText="1"/>
    </xf>
    <xf numFmtId="49" fontId="21" fillId="3" borderId="2" xfId="0" applyNumberFormat="1" applyFont="1" applyFill="1" applyBorder="1" applyAlignment="1">
      <alignment horizontal="center" vertical="center" wrapText="1"/>
    </xf>
    <xf numFmtId="49" fontId="35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top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top"/>
    </xf>
    <xf numFmtId="0" fontId="22" fillId="0" borderId="15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top"/>
    </xf>
    <xf numFmtId="168" fontId="27" fillId="0" borderId="0" xfId="0" applyNumberFormat="1" applyFont="1" applyFill="1" applyBorder="1" applyAlignment="1">
      <alignment horizontal="center" vertical="top"/>
    </xf>
    <xf numFmtId="168" fontId="22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left" vertical="top" wrapText="1"/>
    </xf>
    <xf numFmtId="167" fontId="22" fillId="0" borderId="0" xfId="0" applyNumberFormat="1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167" fontId="30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top"/>
    </xf>
    <xf numFmtId="0" fontId="38" fillId="0" borderId="0" xfId="0" applyFont="1" applyAlignment="1">
      <alignment vertical="center"/>
    </xf>
    <xf numFmtId="0" fontId="39" fillId="0" borderId="0" xfId="0" applyFont="1" applyFill="1" applyBorder="1"/>
    <xf numFmtId="166" fontId="21" fillId="0" borderId="0" xfId="0" applyNumberFormat="1" applyFont="1"/>
    <xf numFmtId="0" fontId="30" fillId="0" borderId="2" xfId="0" applyFont="1" applyBorder="1" applyAlignment="1">
      <alignment horizontal="center" vertical="top" wrapText="1"/>
    </xf>
    <xf numFmtId="0" fontId="30" fillId="0" borderId="2" xfId="0" applyFont="1" applyBorder="1" applyAlignment="1">
      <alignment vertical="top" wrapText="1"/>
    </xf>
    <xf numFmtId="49" fontId="30" fillId="3" borderId="2" xfId="0" applyNumberFormat="1" applyFont="1" applyFill="1" applyBorder="1" applyAlignment="1">
      <alignment horizontal="center" vertical="center" wrapText="1"/>
    </xf>
    <xf numFmtId="0" fontId="40" fillId="0" borderId="2" xfId="0" applyNumberFormat="1" applyFont="1" applyFill="1" applyBorder="1" applyAlignment="1">
      <alignment horizontal="left" vertical="top" wrapText="1" readingOrder="1"/>
    </xf>
    <xf numFmtId="166" fontId="39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168" fontId="2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24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 readingOrder="1"/>
    </xf>
    <xf numFmtId="168" fontId="25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</cellXfs>
  <cellStyles count="5">
    <cellStyle name="cntr_arm10_Bord_900" xfId="1"/>
    <cellStyle name="left_arm10_BordWW_900" xfId="2"/>
    <cellStyle name="Normal_Class0-Armenian" xfId="4"/>
    <cellStyle name="rgt_arm14_Money_900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ORINAK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xosatert"/>
      <sheetName val="ekamut"/>
      <sheetName val="gortcarn"/>
      <sheetName val="tnt"/>
      <sheetName val="mnac"/>
      <sheetName val="tnt.gorc"/>
      <sheetName val="aparat"/>
      <sheetName val="aparat ntpm"/>
      <sheetName val="aparat ampop"/>
      <sheetName val="սպորտդպրոց"/>
      <sheetName val="arandzin gaz"/>
      <sheetName val="01.06.01"/>
      <sheetName val="01.06.01.ntp"/>
      <sheetName val="գյուղատնտ55"/>
      <sheetName val="poxoc.lusav."/>
      <sheetName val="arandzin chanaparh"/>
      <sheetName val="arandzin axbahan."/>
      <sheetName val="arandzin komunal"/>
      <sheetName val="arandzin aroxg"/>
      <sheetName val=" sport"/>
      <sheetName val="mshak.tun սպսսարկում  HOAK"/>
      <sheetName val="mshakujti tun սպասարկում"/>
      <sheetName val="ajl msak.mij.NTP"/>
      <sheetName val="ajl mshak.mijocarum"/>
      <sheetName val="Herustahagordum"/>
      <sheetName val="kron"/>
      <sheetName val="soc haraz.korcrac"/>
      <sheetName val="arandzin soc"/>
      <sheetName val="soc erex.cnund"/>
      <sheetName val="արվեստի դպրոց HOAK"/>
      <sheetName val="arvesti dproc"/>
      <sheetName val="mankap HOAK"/>
      <sheetName val="Ամրակից մանկ"/>
      <sheetName val="մանկ Հոբարձի"/>
      <sheetName val="մանկ Գարգառ"/>
      <sheetName val="մանկ Վարդաբլուր"/>
      <sheetName val="մանկ Կուրթան"/>
      <sheetName val="մանկ. Գյուլագարակ"/>
      <sheetName val="arandzin dproc HOAK"/>
      <sheetName val="arandzin mshakujt hushaxbj."/>
      <sheetName val="soc.ashx."/>
      <sheetName val="գյուղատնտ. ամփոփ"/>
      <sheetName val="գյուղատնտ 6"/>
      <sheetName val="arandzin aih"/>
      <sheetName val="ham.miav."/>
      <sheetName val="grqi hratarakum"/>
      <sheetName val="Berqi ton"/>
      <sheetName val="maraton"/>
      <sheetName val="varc.has.ashx."/>
      <sheetName val="vektor plus"/>
      <sheetName val="gradaran"/>
      <sheetName val="05.06.01"/>
      <sheetName val="patvir"/>
      <sheetName val="poxoc.lusav.ntpm"/>
      <sheetName val="arandzin axbahan. ntpm"/>
      <sheetName val="chanaparh naxagic"/>
      <sheetName val="mankap"/>
      <sheetName val="arandzin gaz naxagic"/>
      <sheetName val="buh usman varc"/>
      <sheetName val="texnikum usman varc"/>
      <sheetName val="usman varc"/>
      <sheetName val="mshakujt hushardzan"/>
      <sheetName val="gerezmanner"/>
      <sheetName val="bjudj. chnax.caxs"/>
      <sheetName val="tnt.harab."/>
      <sheetName val="eritas."/>
      <sheetName val="ekamut eramsjak"/>
      <sheetName val="caxser eramsjak"/>
      <sheetName val="Texekutjun"/>
      <sheetName val="texekanq"/>
      <sheetName val="hastiqacucak"/>
      <sheetName val="Gjulagarak mank hastiq"/>
      <sheetName val="Հոբարձի մանկ հաստ"/>
      <sheetName val="Ամրակից մանկ հաստ"/>
      <sheetName val="Վարդաբլուր մանկ հաստ"/>
      <sheetName val="Գարգառի մանկ.հաստ."/>
      <sheetName val="arvesti dpr.hastiq"/>
      <sheetName val="Ընդհանուր սպաս ՀՈԱԿ հաստիք"/>
      <sheetName val="texakan vchar"/>
    </sheetNames>
    <sheetDataSet>
      <sheetData sheetId="0"/>
      <sheetData sheetId="1">
        <row r="8">
          <cell r="D8">
            <v>63896.399999999994</v>
          </cell>
          <cell r="E8">
            <v>63896.399999999994</v>
          </cell>
          <cell r="F8">
            <v>0</v>
          </cell>
        </row>
      </sheetData>
      <sheetData sheetId="2">
        <row r="8">
          <cell r="G8">
            <v>100396.4</v>
          </cell>
          <cell r="H8">
            <v>63896.4</v>
          </cell>
          <cell r="I8">
            <v>36500</v>
          </cell>
        </row>
      </sheetData>
      <sheetData sheetId="3"/>
      <sheetData sheetId="4"/>
      <sheetData sheetId="5"/>
      <sheetData sheetId="6">
        <row r="32">
          <cell r="F32">
            <v>38790</v>
          </cell>
        </row>
        <row r="33">
          <cell r="F33">
            <v>29000</v>
          </cell>
        </row>
        <row r="34">
          <cell r="F34">
            <v>29000</v>
          </cell>
        </row>
        <row r="35">
          <cell r="F35">
            <v>28000</v>
          </cell>
        </row>
        <row r="36">
          <cell r="F36">
            <v>1000</v>
          </cell>
        </row>
        <row r="42">
          <cell r="F42">
            <v>9470</v>
          </cell>
        </row>
        <row r="43">
          <cell r="F43">
            <v>2950</v>
          </cell>
        </row>
        <row r="45">
          <cell r="F45">
            <v>2500</v>
          </cell>
        </row>
        <row r="47">
          <cell r="F47">
            <v>200</v>
          </cell>
        </row>
        <row r="48">
          <cell r="F48">
            <v>150</v>
          </cell>
        </row>
        <row r="49">
          <cell r="F49">
            <v>100</v>
          </cell>
        </row>
        <row r="51">
          <cell r="F51">
            <v>400</v>
          </cell>
        </row>
        <row r="52">
          <cell r="F52">
            <v>400</v>
          </cell>
        </row>
        <row r="55">
          <cell r="F55">
            <v>820</v>
          </cell>
        </row>
        <row r="57">
          <cell r="F57">
            <v>300</v>
          </cell>
        </row>
        <row r="59">
          <cell r="F59">
            <v>100</v>
          </cell>
        </row>
        <row r="60">
          <cell r="F60">
            <v>60</v>
          </cell>
        </row>
        <row r="62">
          <cell r="F62">
            <v>360</v>
          </cell>
        </row>
        <row r="64">
          <cell r="F64">
            <v>400</v>
          </cell>
        </row>
        <row r="65">
          <cell r="F65">
            <v>400</v>
          </cell>
        </row>
        <row r="66">
          <cell r="F66">
            <v>3300</v>
          </cell>
        </row>
        <row r="67">
          <cell r="F67">
            <v>1500</v>
          </cell>
        </row>
        <row r="68">
          <cell r="F68">
            <v>1800</v>
          </cell>
        </row>
        <row r="69">
          <cell r="F69">
            <v>1600</v>
          </cell>
        </row>
        <row r="70">
          <cell r="F70">
            <v>200</v>
          </cell>
        </row>
        <row r="72">
          <cell r="F72">
            <v>400</v>
          </cell>
        </row>
        <row r="73">
          <cell r="F73">
            <v>900</v>
          </cell>
        </row>
        <row r="77">
          <cell r="F77">
            <v>100</v>
          </cell>
        </row>
        <row r="78">
          <cell r="F78">
            <v>0</v>
          </cell>
        </row>
        <row r="87">
          <cell r="F87">
            <v>0</v>
          </cell>
        </row>
        <row r="92">
          <cell r="F92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8">
          <cell r="F108">
            <v>0</v>
          </cell>
        </row>
        <row r="115">
          <cell r="F115">
            <v>0</v>
          </cell>
        </row>
        <row r="116">
          <cell r="F116">
            <v>0</v>
          </cell>
        </row>
        <row r="119">
          <cell r="F119">
            <v>0</v>
          </cell>
        </row>
        <row r="129">
          <cell r="F129">
            <v>0</v>
          </cell>
        </row>
        <row r="131">
          <cell r="F131">
            <v>320</v>
          </cell>
        </row>
        <row r="132">
          <cell r="F132">
            <v>0</v>
          </cell>
        </row>
        <row r="135">
          <cell r="F135">
            <v>220</v>
          </cell>
        </row>
        <row r="137">
          <cell r="F137">
            <v>20</v>
          </cell>
        </row>
        <row r="138">
          <cell r="F138">
            <v>200</v>
          </cell>
        </row>
        <row r="143">
          <cell r="F143">
            <v>100</v>
          </cell>
        </row>
        <row r="151">
          <cell r="F151">
            <v>400</v>
          </cell>
        </row>
        <row r="152">
          <cell r="F152">
            <v>400</v>
          </cell>
        </row>
        <row r="156">
          <cell r="F156">
            <v>0</v>
          </cell>
        </row>
        <row r="157">
          <cell r="F157">
            <v>400</v>
          </cell>
        </row>
        <row r="163">
          <cell r="F163">
            <v>0</v>
          </cell>
        </row>
        <row r="168">
          <cell r="F168">
            <v>0</v>
          </cell>
        </row>
        <row r="170">
          <cell r="F170">
            <v>0</v>
          </cell>
        </row>
      </sheetData>
      <sheetData sheetId="7"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42">
          <cell r="F42">
            <v>0</v>
          </cell>
        </row>
        <row r="43">
          <cell r="F43">
            <v>0</v>
          </cell>
        </row>
        <row r="64">
          <cell r="F64">
            <v>0</v>
          </cell>
        </row>
        <row r="66">
          <cell r="F66">
            <v>0</v>
          </cell>
        </row>
        <row r="69">
          <cell r="F69">
            <v>0</v>
          </cell>
        </row>
        <row r="78">
          <cell r="F78">
            <v>0</v>
          </cell>
        </row>
        <row r="87">
          <cell r="F87">
            <v>0</v>
          </cell>
        </row>
        <row r="92">
          <cell r="F92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8">
          <cell r="F108">
            <v>0</v>
          </cell>
        </row>
        <row r="115">
          <cell r="F115">
            <v>0</v>
          </cell>
        </row>
        <row r="116">
          <cell r="F116">
            <v>0</v>
          </cell>
        </row>
        <row r="119">
          <cell r="F119">
            <v>0</v>
          </cell>
        </row>
        <row r="129">
          <cell r="F129">
            <v>0</v>
          </cell>
        </row>
        <row r="131">
          <cell r="F131">
            <v>0</v>
          </cell>
        </row>
        <row r="132">
          <cell r="F132">
            <v>0</v>
          </cell>
        </row>
        <row r="151">
          <cell r="F151">
            <v>0</v>
          </cell>
        </row>
        <row r="152">
          <cell r="F152">
            <v>0</v>
          </cell>
        </row>
        <row r="163">
          <cell r="F163">
            <v>0</v>
          </cell>
        </row>
        <row r="168">
          <cell r="F168">
            <v>0</v>
          </cell>
        </row>
        <row r="170">
          <cell r="F170">
            <v>0</v>
          </cell>
        </row>
      </sheetData>
      <sheetData sheetId="8"/>
      <sheetData sheetId="9">
        <row r="32">
          <cell r="F32">
            <v>0</v>
          </cell>
        </row>
        <row r="134">
          <cell r="F134">
            <v>0</v>
          </cell>
        </row>
      </sheetData>
      <sheetData sheetId="10">
        <row r="32">
          <cell r="F32">
            <v>0</v>
          </cell>
        </row>
        <row r="134">
          <cell r="F134">
            <v>0</v>
          </cell>
        </row>
      </sheetData>
      <sheetData sheetId="11">
        <row r="32">
          <cell r="F32">
            <v>0</v>
          </cell>
        </row>
        <row r="134">
          <cell r="F134">
            <v>0</v>
          </cell>
        </row>
        <row r="137">
          <cell r="F137">
            <v>0</v>
          </cell>
        </row>
      </sheetData>
      <sheetData sheetId="12">
        <row r="32">
          <cell r="F32">
            <v>0</v>
          </cell>
        </row>
      </sheetData>
      <sheetData sheetId="13">
        <row r="32">
          <cell r="F32">
            <v>0</v>
          </cell>
        </row>
        <row r="134">
          <cell r="F134">
            <v>0</v>
          </cell>
        </row>
      </sheetData>
      <sheetData sheetId="14">
        <row r="32">
          <cell r="F32">
            <v>3310</v>
          </cell>
        </row>
        <row r="45">
          <cell r="F45">
            <v>1260</v>
          </cell>
        </row>
        <row r="63">
          <cell r="F63">
            <v>1900</v>
          </cell>
        </row>
        <row r="77">
          <cell r="F77">
            <v>150</v>
          </cell>
        </row>
        <row r="134">
          <cell r="F134">
            <v>0</v>
          </cell>
        </row>
      </sheetData>
      <sheetData sheetId="15">
        <row r="32">
          <cell r="F32">
            <v>1800</v>
          </cell>
        </row>
        <row r="67">
          <cell r="F67">
            <v>900</v>
          </cell>
        </row>
        <row r="73">
          <cell r="F73">
            <v>900</v>
          </cell>
        </row>
        <row r="134">
          <cell r="F134">
            <v>35000</v>
          </cell>
        </row>
        <row r="140">
          <cell r="F140">
            <v>32000</v>
          </cell>
        </row>
        <row r="145">
          <cell r="F145">
            <v>3000</v>
          </cell>
        </row>
      </sheetData>
      <sheetData sheetId="16">
        <row r="32">
          <cell r="F32">
            <v>1710</v>
          </cell>
        </row>
        <row r="46">
          <cell r="F46">
            <v>1000</v>
          </cell>
        </row>
        <row r="48">
          <cell r="F48">
            <v>150</v>
          </cell>
        </row>
        <row r="63">
          <cell r="F63">
            <v>560</v>
          </cell>
        </row>
        <row r="134">
          <cell r="F134">
            <v>0</v>
          </cell>
        </row>
      </sheetData>
      <sheetData sheetId="17">
        <row r="32">
          <cell r="F32">
            <v>0</v>
          </cell>
        </row>
        <row r="134">
          <cell r="F134">
            <v>0</v>
          </cell>
        </row>
      </sheetData>
      <sheetData sheetId="18">
        <row r="32">
          <cell r="F32">
            <v>0</v>
          </cell>
        </row>
      </sheetData>
      <sheetData sheetId="19">
        <row r="32">
          <cell r="F32">
            <v>300</v>
          </cell>
        </row>
        <row r="67">
          <cell r="F67">
            <v>300</v>
          </cell>
        </row>
        <row r="134">
          <cell r="F134">
            <v>1100</v>
          </cell>
        </row>
        <row r="139">
          <cell r="F139">
            <v>1000</v>
          </cell>
        </row>
        <row r="145">
          <cell r="F145">
            <v>100</v>
          </cell>
        </row>
      </sheetData>
      <sheetData sheetId="20">
        <row r="32">
          <cell r="F32">
            <v>0</v>
          </cell>
        </row>
        <row r="135">
          <cell r="F135">
            <v>0</v>
          </cell>
        </row>
      </sheetData>
      <sheetData sheetId="21">
        <row r="135">
          <cell r="F135">
            <v>0</v>
          </cell>
        </row>
      </sheetData>
      <sheetData sheetId="22">
        <row r="32">
          <cell r="F32">
            <v>0</v>
          </cell>
        </row>
      </sheetData>
      <sheetData sheetId="23">
        <row r="32">
          <cell r="F32">
            <v>0</v>
          </cell>
        </row>
      </sheetData>
      <sheetData sheetId="24">
        <row r="32">
          <cell r="F32">
            <v>0</v>
          </cell>
        </row>
      </sheetData>
      <sheetData sheetId="25">
        <row r="32">
          <cell r="F32">
            <v>0</v>
          </cell>
        </row>
      </sheetData>
      <sheetData sheetId="26">
        <row r="32">
          <cell r="F32">
            <v>0</v>
          </cell>
        </row>
      </sheetData>
      <sheetData sheetId="27">
        <row r="32">
          <cell r="F32">
            <v>1200</v>
          </cell>
        </row>
        <row r="112">
          <cell r="F112">
            <v>1200</v>
          </cell>
        </row>
      </sheetData>
      <sheetData sheetId="28">
        <row r="32">
          <cell r="F32">
            <v>0</v>
          </cell>
        </row>
      </sheetData>
      <sheetData sheetId="29">
        <row r="32">
          <cell r="F32">
            <v>0</v>
          </cell>
        </row>
        <row r="134">
          <cell r="F134">
            <v>0</v>
          </cell>
        </row>
      </sheetData>
      <sheetData sheetId="30"/>
      <sheetData sheetId="31">
        <row r="32">
          <cell r="F32">
            <v>0</v>
          </cell>
        </row>
        <row r="151">
          <cell r="F151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32">
          <cell r="F32">
            <v>800</v>
          </cell>
        </row>
        <row r="107">
          <cell r="F107">
            <v>800</v>
          </cell>
        </row>
        <row r="135">
          <cell r="G135">
            <v>0</v>
          </cell>
        </row>
      </sheetData>
      <sheetData sheetId="39">
        <row r="32">
          <cell r="F32">
            <v>0</v>
          </cell>
        </row>
        <row r="134">
          <cell r="F134">
            <v>0</v>
          </cell>
        </row>
      </sheetData>
      <sheetData sheetId="40">
        <row r="33">
          <cell r="F33">
            <v>0</v>
          </cell>
        </row>
      </sheetData>
      <sheetData sheetId="41"/>
      <sheetData sheetId="42"/>
      <sheetData sheetId="43">
        <row r="32">
          <cell r="F32">
            <v>0</v>
          </cell>
        </row>
      </sheetData>
      <sheetData sheetId="44">
        <row r="32">
          <cell r="F32">
            <v>0</v>
          </cell>
        </row>
      </sheetData>
      <sheetData sheetId="45">
        <row r="32">
          <cell r="F32">
            <v>0</v>
          </cell>
        </row>
      </sheetData>
      <sheetData sheetId="46">
        <row r="32">
          <cell r="F32">
            <v>0</v>
          </cell>
        </row>
      </sheetData>
      <sheetData sheetId="47">
        <row r="32">
          <cell r="F32">
            <v>380</v>
          </cell>
        </row>
        <row r="77">
          <cell r="F77">
            <v>300</v>
          </cell>
        </row>
        <row r="116">
          <cell r="F116">
            <v>80</v>
          </cell>
        </row>
      </sheetData>
      <sheetData sheetId="48">
        <row r="32">
          <cell r="F32">
            <v>0</v>
          </cell>
        </row>
      </sheetData>
      <sheetData sheetId="49">
        <row r="32">
          <cell r="F32">
            <v>0</v>
          </cell>
        </row>
      </sheetData>
      <sheetData sheetId="50">
        <row r="32">
          <cell r="F32">
            <v>0</v>
          </cell>
        </row>
        <row r="151">
          <cell r="F151">
            <v>0</v>
          </cell>
        </row>
      </sheetData>
      <sheetData sheetId="51">
        <row r="32">
          <cell r="F32">
            <v>0</v>
          </cell>
        </row>
      </sheetData>
      <sheetData sheetId="52">
        <row r="32">
          <cell r="F32">
            <v>744</v>
          </cell>
        </row>
        <row r="65">
          <cell r="F65">
            <v>744</v>
          </cell>
        </row>
        <row r="151">
          <cell r="F151">
            <v>0</v>
          </cell>
        </row>
      </sheetData>
      <sheetData sheetId="53">
        <row r="32">
          <cell r="F32">
            <v>0</v>
          </cell>
        </row>
      </sheetData>
      <sheetData sheetId="54">
        <row r="32">
          <cell r="F32">
            <v>0</v>
          </cell>
        </row>
      </sheetData>
      <sheetData sheetId="55">
        <row r="134">
          <cell r="F134">
            <v>0</v>
          </cell>
        </row>
      </sheetData>
      <sheetData sheetId="56">
        <row r="32">
          <cell r="F32">
            <v>0</v>
          </cell>
        </row>
        <row r="151">
          <cell r="F151">
            <v>0</v>
          </cell>
        </row>
      </sheetData>
      <sheetData sheetId="57">
        <row r="134">
          <cell r="F134">
            <v>0</v>
          </cell>
        </row>
      </sheetData>
      <sheetData sheetId="58">
        <row r="32">
          <cell r="F32">
            <v>0</v>
          </cell>
        </row>
      </sheetData>
      <sheetData sheetId="59">
        <row r="32">
          <cell r="F32">
            <v>0</v>
          </cell>
        </row>
      </sheetData>
      <sheetData sheetId="60">
        <row r="32">
          <cell r="F32">
            <v>0</v>
          </cell>
        </row>
      </sheetData>
      <sheetData sheetId="61"/>
      <sheetData sheetId="62">
        <row r="32">
          <cell r="F32">
            <v>300</v>
          </cell>
        </row>
        <row r="63">
          <cell r="F63">
            <v>50</v>
          </cell>
        </row>
        <row r="65">
          <cell r="F65">
            <v>150</v>
          </cell>
        </row>
        <row r="120">
          <cell r="F120">
            <v>100</v>
          </cell>
        </row>
        <row r="134">
          <cell r="F134">
            <v>0</v>
          </cell>
        </row>
      </sheetData>
      <sheetData sheetId="63">
        <row r="32">
          <cell r="F32">
            <v>14562.4</v>
          </cell>
        </row>
        <row r="150">
          <cell r="F150">
            <v>14562.4</v>
          </cell>
        </row>
      </sheetData>
      <sheetData sheetId="64">
        <row r="32">
          <cell r="F32">
            <v>0</v>
          </cell>
        </row>
      </sheetData>
      <sheetData sheetId="65">
        <row r="32">
          <cell r="F32">
            <v>0</v>
          </cell>
        </row>
      </sheetData>
      <sheetData sheetId="66"/>
      <sheetData sheetId="67"/>
      <sheetData sheetId="68"/>
      <sheetData sheetId="69">
        <row r="8">
          <cell r="D8">
            <v>200</v>
          </cell>
        </row>
        <row r="9">
          <cell r="D9">
            <v>0</v>
          </cell>
        </row>
        <row r="10">
          <cell r="D10">
            <v>4778.1000000000004</v>
          </cell>
        </row>
        <row r="11">
          <cell r="D11">
            <v>6251.7</v>
          </cell>
        </row>
        <row r="14">
          <cell r="D14">
            <v>1725</v>
          </cell>
        </row>
        <row r="17">
          <cell r="D17">
            <v>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5">
          <cell r="E15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8">
          <cell r="E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9"/>
  <sheetViews>
    <sheetView view="pageBreakPreview" zoomScaleSheetLayoutView="100" workbookViewId="0">
      <selection activeCell="N50" sqref="N50"/>
    </sheetView>
  </sheetViews>
  <sheetFormatPr defaultColWidth="9.109375" defaultRowHeight="15.6"/>
  <cols>
    <col min="1" max="9" width="9.109375" style="275"/>
    <col min="10" max="10" width="3.6640625" style="275" customWidth="1"/>
    <col min="11" max="16384" width="9.109375" style="275"/>
  </cols>
  <sheetData>
    <row r="2" spans="1:1">
      <c r="A2" s="275" t="s">
        <v>0</v>
      </c>
    </row>
    <row r="6" spans="1:1">
      <c r="A6" s="275" t="s">
        <v>1</v>
      </c>
    </row>
    <row r="10" spans="1:1">
      <c r="A10" s="275" t="s">
        <v>2</v>
      </c>
    </row>
    <row r="12" spans="1:1" ht="7.5" customHeight="1"/>
    <row r="13" spans="1:1" hidden="1"/>
    <row r="14" spans="1:1" hidden="1"/>
    <row r="15" spans="1:1" hidden="1"/>
    <row r="18" spans="1:8">
      <c r="A18" s="275" t="s">
        <v>3</v>
      </c>
    </row>
    <row r="23" spans="1:8">
      <c r="A23" s="319" t="s">
        <v>1341</v>
      </c>
      <c r="B23" s="319"/>
      <c r="C23" s="319"/>
      <c r="D23" s="319"/>
      <c r="E23" s="319"/>
      <c r="F23" s="319"/>
      <c r="G23" s="319"/>
      <c r="H23" s="319"/>
    </row>
    <row r="26" spans="1:8" ht="4.5" customHeight="1"/>
    <row r="27" spans="1:8" hidden="1"/>
    <row r="28" spans="1:8" hidden="1"/>
    <row r="29" spans="1:8" hidden="1"/>
    <row r="30" spans="1:8" hidden="1"/>
    <row r="31" spans="1:8" hidden="1"/>
    <row r="32" spans="1:8" hidden="1"/>
    <row r="33" spans="1:1" hidden="1"/>
    <row r="34" spans="1:1" hidden="1"/>
    <row r="35" spans="1:1" hidden="1"/>
    <row r="36" spans="1:1" hidden="1"/>
    <row r="39" spans="1:1">
      <c r="A39" s="275" t="s">
        <v>4</v>
      </c>
    </row>
  </sheetData>
  <mergeCells count="1">
    <mergeCell ref="A23:H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0"/>
  <sheetViews>
    <sheetView workbookViewId="0">
      <selection activeCell="A64" sqref="A64"/>
    </sheetView>
  </sheetViews>
  <sheetFormatPr defaultRowHeight="13.8"/>
  <cols>
    <col min="1" max="1" width="8.44140625" style="29" customWidth="1"/>
    <col min="2" max="2" width="47.33203125" style="30" customWidth="1"/>
    <col min="3" max="3" width="6.33203125" style="30" customWidth="1"/>
    <col min="4" max="5" width="10.33203125" style="30" customWidth="1"/>
    <col min="6" max="6" width="8.109375" style="30" customWidth="1"/>
    <col min="7" max="257" width="9.109375" style="30"/>
    <col min="258" max="258" width="47.33203125" style="30" customWidth="1"/>
    <col min="259" max="259" width="9.109375" style="30"/>
    <col min="260" max="260" width="12.88671875" style="30" customWidth="1"/>
    <col min="261" max="261" width="14.88671875" style="30" customWidth="1"/>
    <col min="262" max="262" width="10.33203125" style="30" customWidth="1"/>
    <col min="263" max="513" width="9.109375" style="30"/>
    <col min="514" max="514" width="47.33203125" style="30" customWidth="1"/>
    <col min="515" max="515" width="9.109375" style="30"/>
    <col min="516" max="516" width="12.88671875" style="30" customWidth="1"/>
    <col min="517" max="517" width="14.88671875" style="30" customWidth="1"/>
    <col min="518" max="518" width="10.33203125" style="30" customWidth="1"/>
    <col min="519" max="769" width="9.109375" style="30"/>
    <col min="770" max="770" width="47.33203125" style="30" customWidth="1"/>
    <col min="771" max="771" width="9.109375" style="30"/>
    <col min="772" max="772" width="12.88671875" style="30" customWidth="1"/>
    <col min="773" max="773" width="14.88671875" style="30" customWidth="1"/>
    <col min="774" max="774" width="10.33203125" style="30" customWidth="1"/>
    <col min="775" max="1025" width="9.109375" style="30"/>
    <col min="1026" max="1026" width="47.33203125" style="30" customWidth="1"/>
    <col min="1027" max="1027" width="9.109375" style="30"/>
    <col min="1028" max="1028" width="12.88671875" style="30" customWidth="1"/>
    <col min="1029" max="1029" width="14.88671875" style="30" customWidth="1"/>
    <col min="1030" max="1030" width="10.33203125" style="30" customWidth="1"/>
    <col min="1031" max="1281" width="9.109375" style="30"/>
    <col min="1282" max="1282" width="47.33203125" style="30" customWidth="1"/>
    <col min="1283" max="1283" width="9.109375" style="30"/>
    <col min="1284" max="1284" width="12.88671875" style="30" customWidth="1"/>
    <col min="1285" max="1285" width="14.88671875" style="30" customWidth="1"/>
    <col min="1286" max="1286" width="10.33203125" style="30" customWidth="1"/>
    <col min="1287" max="1537" width="9.109375" style="30"/>
    <col min="1538" max="1538" width="47.33203125" style="30" customWidth="1"/>
    <col min="1539" max="1539" width="9.109375" style="30"/>
    <col min="1540" max="1540" width="12.88671875" style="30" customWidth="1"/>
    <col min="1541" max="1541" width="14.88671875" style="30" customWidth="1"/>
    <col min="1542" max="1542" width="10.33203125" style="30" customWidth="1"/>
    <col min="1543" max="1793" width="9.109375" style="30"/>
    <col min="1794" max="1794" width="47.33203125" style="30" customWidth="1"/>
    <col min="1795" max="1795" width="9.109375" style="30"/>
    <col min="1796" max="1796" width="12.88671875" style="30" customWidth="1"/>
    <col min="1797" max="1797" width="14.88671875" style="30" customWidth="1"/>
    <col min="1798" max="1798" width="10.33203125" style="30" customWidth="1"/>
    <col min="1799" max="2049" width="9.109375" style="30"/>
    <col min="2050" max="2050" width="47.33203125" style="30" customWidth="1"/>
    <col min="2051" max="2051" width="9.109375" style="30"/>
    <col min="2052" max="2052" width="12.88671875" style="30" customWidth="1"/>
    <col min="2053" max="2053" width="14.88671875" style="30" customWidth="1"/>
    <col min="2054" max="2054" width="10.33203125" style="30" customWidth="1"/>
    <col min="2055" max="2305" width="9.109375" style="30"/>
    <col min="2306" max="2306" width="47.33203125" style="30" customWidth="1"/>
    <col min="2307" max="2307" width="9.109375" style="30"/>
    <col min="2308" max="2308" width="12.88671875" style="30" customWidth="1"/>
    <col min="2309" max="2309" width="14.88671875" style="30" customWidth="1"/>
    <col min="2310" max="2310" width="10.33203125" style="30" customWidth="1"/>
    <col min="2311" max="2561" width="9.109375" style="30"/>
    <col min="2562" max="2562" width="47.33203125" style="30" customWidth="1"/>
    <col min="2563" max="2563" width="9.109375" style="30"/>
    <col min="2564" max="2564" width="12.88671875" style="30" customWidth="1"/>
    <col min="2565" max="2565" width="14.88671875" style="30" customWidth="1"/>
    <col min="2566" max="2566" width="10.33203125" style="30" customWidth="1"/>
    <col min="2567" max="2817" width="9.109375" style="30"/>
    <col min="2818" max="2818" width="47.33203125" style="30" customWidth="1"/>
    <col min="2819" max="2819" width="9.109375" style="30"/>
    <col min="2820" max="2820" width="12.88671875" style="30" customWidth="1"/>
    <col min="2821" max="2821" width="14.88671875" style="30" customWidth="1"/>
    <col min="2822" max="2822" width="10.33203125" style="30" customWidth="1"/>
    <col min="2823" max="3073" width="9.109375" style="30"/>
    <col min="3074" max="3074" width="47.33203125" style="30" customWidth="1"/>
    <col min="3075" max="3075" width="9.109375" style="30"/>
    <col min="3076" max="3076" width="12.88671875" style="30" customWidth="1"/>
    <col min="3077" max="3077" width="14.88671875" style="30" customWidth="1"/>
    <col min="3078" max="3078" width="10.33203125" style="30" customWidth="1"/>
    <col min="3079" max="3329" width="9.109375" style="30"/>
    <col min="3330" max="3330" width="47.33203125" style="30" customWidth="1"/>
    <col min="3331" max="3331" width="9.109375" style="30"/>
    <col min="3332" max="3332" width="12.88671875" style="30" customWidth="1"/>
    <col min="3333" max="3333" width="14.88671875" style="30" customWidth="1"/>
    <col min="3334" max="3334" width="10.33203125" style="30" customWidth="1"/>
    <col min="3335" max="3585" width="9.109375" style="30"/>
    <col min="3586" max="3586" width="47.33203125" style="30" customWidth="1"/>
    <col min="3587" max="3587" width="9.109375" style="30"/>
    <col min="3588" max="3588" width="12.88671875" style="30" customWidth="1"/>
    <col min="3589" max="3589" width="14.88671875" style="30" customWidth="1"/>
    <col min="3590" max="3590" width="10.33203125" style="30" customWidth="1"/>
    <col min="3591" max="3841" width="9.109375" style="30"/>
    <col min="3842" max="3842" width="47.33203125" style="30" customWidth="1"/>
    <col min="3843" max="3843" width="9.109375" style="30"/>
    <col min="3844" max="3844" width="12.88671875" style="30" customWidth="1"/>
    <col min="3845" max="3845" width="14.88671875" style="30" customWidth="1"/>
    <col min="3846" max="3846" width="10.33203125" style="30" customWidth="1"/>
    <col min="3847" max="4097" width="9.109375" style="30"/>
    <col min="4098" max="4098" width="47.33203125" style="30" customWidth="1"/>
    <col min="4099" max="4099" width="9.109375" style="30"/>
    <col min="4100" max="4100" width="12.88671875" style="30" customWidth="1"/>
    <col min="4101" max="4101" width="14.88671875" style="30" customWidth="1"/>
    <col min="4102" max="4102" width="10.33203125" style="30" customWidth="1"/>
    <col min="4103" max="4353" width="9.109375" style="30"/>
    <col min="4354" max="4354" width="47.33203125" style="30" customWidth="1"/>
    <col min="4355" max="4355" width="9.109375" style="30"/>
    <col min="4356" max="4356" width="12.88671875" style="30" customWidth="1"/>
    <col min="4357" max="4357" width="14.88671875" style="30" customWidth="1"/>
    <col min="4358" max="4358" width="10.33203125" style="30" customWidth="1"/>
    <col min="4359" max="4609" width="9.109375" style="30"/>
    <col min="4610" max="4610" width="47.33203125" style="30" customWidth="1"/>
    <col min="4611" max="4611" width="9.109375" style="30"/>
    <col min="4612" max="4612" width="12.88671875" style="30" customWidth="1"/>
    <col min="4613" max="4613" width="14.88671875" style="30" customWidth="1"/>
    <col min="4614" max="4614" width="10.33203125" style="30" customWidth="1"/>
    <col min="4615" max="4865" width="9.109375" style="30"/>
    <col min="4866" max="4866" width="47.33203125" style="30" customWidth="1"/>
    <col min="4867" max="4867" width="9.109375" style="30"/>
    <col min="4868" max="4868" width="12.88671875" style="30" customWidth="1"/>
    <col min="4869" max="4869" width="14.88671875" style="30" customWidth="1"/>
    <col min="4870" max="4870" width="10.33203125" style="30" customWidth="1"/>
    <col min="4871" max="5121" width="9.109375" style="30"/>
    <col min="5122" max="5122" width="47.33203125" style="30" customWidth="1"/>
    <col min="5123" max="5123" width="9.109375" style="30"/>
    <col min="5124" max="5124" width="12.88671875" style="30" customWidth="1"/>
    <col min="5125" max="5125" width="14.88671875" style="30" customWidth="1"/>
    <col min="5126" max="5126" width="10.33203125" style="30" customWidth="1"/>
    <col min="5127" max="5377" width="9.109375" style="30"/>
    <col min="5378" max="5378" width="47.33203125" style="30" customWidth="1"/>
    <col min="5379" max="5379" width="9.109375" style="30"/>
    <col min="5380" max="5380" width="12.88671875" style="30" customWidth="1"/>
    <col min="5381" max="5381" width="14.88671875" style="30" customWidth="1"/>
    <col min="5382" max="5382" width="10.33203125" style="30" customWidth="1"/>
    <col min="5383" max="5633" width="9.109375" style="30"/>
    <col min="5634" max="5634" width="47.33203125" style="30" customWidth="1"/>
    <col min="5635" max="5635" width="9.109375" style="30"/>
    <col min="5636" max="5636" width="12.88671875" style="30" customWidth="1"/>
    <col min="5637" max="5637" width="14.88671875" style="30" customWidth="1"/>
    <col min="5638" max="5638" width="10.33203125" style="30" customWidth="1"/>
    <col min="5639" max="5889" width="9.109375" style="30"/>
    <col min="5890" max="5890" width="47.33203125" style="30" customWidth="1"/>
    <col min="5891" max="5891" width="9.109375" style="30"/>
    <col min="5892" max="5892" width="12.88671875" style="30" customWidth="1"/>
    <col min="5893" max="5893" width="14.88671875" style="30" customWidth="1"/>
    <col min="5894" max="5894" width="10.33203125" style="30" customWidth="1"/>
    <col min="5895" max="6145" width="9.109375" style="30"/>
    <col min="6146" max="6146" width="47.33203125" style="30" customWidth="1"/>
    <col min="6147" max="6147" width="9.109375" style="30"/>
    <col min="6148" max="6148" width="12.88671875" style="30" customWidth="1"/>
    <col min="6149" max="6149" width="14.88671875" style="30" customWidth="1"/>
    <col min="6150" max="6150" width="10.33203125" style="30" customWidth="1"/>
    <col min="6151" max="6401" width="9.109375" style="30"/>
    <col min="6402" max="6402" width="47.33203125" style="30" customWidth="1"/>
    <col min="6403" max="6403" width="9.109375" style="30"/>
    <col min="6404" max="6404" width="12.88671875" style="30" customWidth="1"/>
    <col min="6405" max="6405" width="14.88671875" style="30" customWidth="1"/>
    <col min="6406" max="6406" width="10.33203125" style="30" customWidth="1"/>
    <col min="6407" max="6657" width="9.109375" style="30"/>
    <col min="6658" max="6658" width="47.33203125" style="30" customWidth="1"/>
    <col min="6659" max="6659" width="9.109375" style="30"/>
    <col min="6660" max="6660" width="12.88671875" style="30" customWidth="1"/>
    <col min="6661" max="6661" width="14.88671875" style="30" customWidth="1"/>
    <col min="6662" max="6662" width="10.33203125" style="30" customWidth="1"/>
    <col min="6663" max="6913" width="9.109375" style="30"/>
    <col min="6914" max="6914" width="47.33203125" style="30" customWidth="1"/>
    <col min="6915" max="6915" width="9.109375" style="30"/>
    <col min="6916" max="6916" width="12.88671875" style="30" customWidth="1"/>
    <col min="6917" max="6917" width="14.88671875" style="30" customWidth="1"/>
    <col min="6918" max="6918" width="10.33203125" style="30" customWidth="1"/>
    <col min="6919" max="7169" width="9.109375" style="30"/>
    <col min="7170" max="7170" width="47.33203125" style="30" customWidth="1"/>
    <col min="7171" max="7171" width="9.109375" style="30"/>
    <col min="7172" max="7172" width="12.88671875" style="30" customWidth="1"/>
    <col min="7173" max="7173" width="14.88671875" style="30" customWidth="1"/>
    <col min="7174" max="7174" width="10.33203125" style="30" customWidth="1"/>
    <col min="7175" max="7425" width="9.109375" style="30"/>
    <col min="7426" max="7426" width="47.33203125" style="30" customWidth="1"/>
    <col min="7427" max="7427" width="9.109375" style="30"/>
    <col min="7428" max="7428" width="12.88671875" style="30" customWidth="1"/>
    <col min="7429" max="7429" width="14.88671875" style="30" customWidth="1"/>
    <col min="7430" max="7430" width="10.33203125" style="30" customWidth="1"/>
    <col min="7431" max="7681" width="9.109375" style="30"/>
    <col min="7682" max="7682" width="47.33203125" style="30" customWidth="1"/>
    <col min="7683" max="7683" width="9.109375" style="30"/>
    <col min="7684" max="7684" width="12.88671875" style="30" customWidth="1"/>
    <col min="7685" max="7685" width="14.88671875" style="30" customWidth="1"/>
    <col min="7686" max="7686" width="10.33203125" style="30" customWidth="1"/>
    <col min="7687" max="7937" width="9.109375" style="30"/>
    <col min="7938" max="7938" width="47.33203125" style="30" customWidth="1"/>
    <col min="7939" max="7939" width="9.109375" style="30"/>
    <col min="7940" max="7940" width="12.88671875" style="30" customWidth="1"/>
    <col min="7941" max="7941" width="14.88671875" style="30" customWidth="1"/>
    <col min="7942" max="7942" width="10.33203125" style="30" customWidth="1"/>
    <col min="7943" max="8193" width="9.109375" style="30"/>
    <col min="8194" max="8194" width="47.33203125" style="30" customWidth="1"/>
    <col min="8195" max="8195" width="9.109375" style="30"/>
    <col min="8196" max="8196" width="12.88671875" style="30" customWidth="1"/>
    <col min="8197" max="8197" width="14.88671875" style="30" customWidth="1"/>
    <col min="8198" max="8198" width="10.33203125" style="30" customWidth="1"/>
    <col min="8199" max="8449" width="9.109375" style="30"/>
    <col min="8450" max="8450" width="47.33203125" style="30" customWidth="1"/>
    <col min="8451" max="8451" width="9.109375" style="30"/>
    <col min="8452" max="8452" width="12.88671875" style="30" customWidth="1"/>
    <col min="8453" max="8453" width="14.88671875" style="30" customWidth="1"/>
    <col min="8454" max="8454" width="10.33203125" style="30" customWidth="1"/>
    <col min="8455" max="8705" width="9.109375" style="30"/>
    <col min="8706" max="8706" width="47.33203125" style="30" customWidth="1"/>
    <col min="8707" max="8707" width="9.109375" style="30"/>
    <col min="8708" max="8708" width="12.88671875" style="30" customWidth="1"/>
    <col min="8709" max="8709" width="14.88671875" style="30" customWidth="1"/>
    <col min="8710" max="8710" width="10.33203125" style="30" customWidth="1"/>
    <col min="8711" max="8961" width="9.109375" style="30"/>
    <col min="8962" max="8962" width="47.33203125" style="30" customWidth="1"/>
    <col min="8963" max="8963" width="9.109375" style="30"/>
    <col min="8964" max="8964" width="12.88671875" style="30" customWidth="1"/>
    <col min="8965" max="8965" width="14.88671875" style="30" customWidth="1"/>
    <col min="8966" max="8966" width="10.33203125" style="30" customWidth="1"/>
    <col min="8967" max="9217" width="9.109375" style="30"/>
    <col min="9218" max="9218" width="47.33203125" style="30" customWidth="1"/>
    <col min="9219" max="9219" width="9.109375" style="30"/>
    <col min="9220" max="9220" width="12.88671875" style="30" customWidth="1"/>
    <col min="9221" max="9221" width="14.88671875" style="30" customWidth="1"/>
    <col min="9222" max="9222" width="10.33203125" style="30" customWidth="1"/>
    <col min="9223" max="9473" width="9.109375" style="30"/>
    <col min="9474" max="9474" width="47.33203125" style="30" customWidth="1"/>
    <col min="9475" max="9475" width="9.109375" style="30"/>
    <col min="9476" max="9476" width="12.88671875" style="30" customWidth="1"/>
    <col min="9477" max="9477" width="14.88671875" style="30" customWidth="1"/>
    <col min="9478" max="9478" width="10.33203125" style="30" customWidth="1"/>
    <col min="9479" max="9729" width="9.109375" style="30"/>
    <col min="9730" max="9730" width="47.33203125" style="30" customWidth="1"/>
    <col min="9731" max="9731" width="9.109375" style="30"/>
    <col min="9732" max="9732" width="12.88671875" style="30" customWidth="1"/>
    <col min="9733" max="9733" width="14.88671875" style="30" customWidth="1"/>
    <col min="9734" max="9734" width="10.33203125" style="30" customWidth="1"/>
    <col min="9735" max="9985" width="9.109375" style="30"/>
    <col min="9986" max="9986" width="47.33203125" style="30" customWidth="1"/>
    <col min="9987" max="9987" width="9.109375" style="30"/>
    <col min="9988" max="9988" width="12.88671875" style="30" customWidth="1"/>
    <col min="9989" max="9989" width="14.88671875" style="30" customWidth="1"/>
    <col min="9990" max="9990" width="10.33203125" style="30" customWidth="1"/>
    <col min="9991" max="10241" width="9.109375" style="30"/>
    <col min="10242" max="10242" width="47.33203125" style="30" customWidth="1"/>
    <col min="10243" max="10243" width="9.109375" style="30"/>
    <col min="10244" max="10244" width="12.88671875" style="30" customWidth="1"/>
    <col min="10245" max="10245" width="14.88671875" style="30" customWidth="1"/>
    <col min="10246" max="10246" width="10.33203125" style="30" customWidth="1"/>
    <col min="10247" max="10497" width="9.109375" style="30"/>
    <col min="10498" max="10498" width="47.33203125" style="30" customWidth="1"/>
    <col min="10499" max="10499" width="9.109375" style="30"/>
    <col min="10500" max="10500" width="12.88671875" style="30" customWidth="1"/>
    <col min="10501" max="10501" width="14.88671875" style="30" customWidth="1"/>
    <col min="10502" max="10502" width="10.33203125" style="30" customWidth="1"/>
    <col min="10503" max="10753" width="9.109375" style="30"/>
    <col min="10754" max="10754" width="47.33203125" style="30" customWidth="1"/>
    <col min="10755" max="10755" width="9.109375" style="30"/>
    <col min="10756" max="10756" width="12.88671875" style="30" customWidth="1"/>
    <col min="10757" max="10757" width="14.88671875" style="30" customWidth="1"/>
    <col min="10758" max="10758" width="10.33203125" style="30" customWidth="1"/>
    <col min="10759" max="11009" width="9.109375" style="30"/>
    <col min="11010" max="11010" width="47.33203125" style="30" customWidth="1"/>
    <col min="11011" max="11011" width="9.109375" style="30"/>
    <col min="11012" max="11012" width="12.88671875" style="30" customWidth="1"/>
    <col min="11013" max="11013" width="14.88671875" style="30" customWidth="1"/>
    <col min="11014" max="11014" width="10.33203125" style="30" customWidth="1"/>
    <col min="11015" max="11265" width="9.109375" style="30"/>
    <col min="11266" max="11266" width="47.33203125" style="30" customWidth="1"/>
    <col min="11267" max="11267" width="9.109375" style="30"/>
    <col min="11268" max="11268" width="12.88671875" style="30" customWidth="1"/>
    <col min="11269" max="11269" width="14.88671875" style="30" customWidth="1"/>
    <col min="11270" max="11270" width="10.33203125" style="30" customWidth="1"/>
    <col min="11271" max="11521" width="9.109375" style="30"/>
    <col min="11522" max="11522" width="47.33203125" style="30" customWidth="1"/>
    <col min="11523" max="11523" width="9.109375" style="30"/>
    <col min="11524" max="11524" width="12.88671875" style="30" customWidth="1"/>
    <col min="11525" max="11525" width="14.88671875" style="30" customWidth="1"/>
    <col min="11526" max="11526" width="10.33203125" style="30" customWidth="1"/>
    <col min="11527" max="11777" width="9.109375" style="30"/>
    <col min="11778" max="11778" width="47.33203125" style="30" customWidth="1"/>
    <col min="11779" max="11779" width="9.109375" style="30"/>
    <col min="11780" max="11780" width="12.88671875" style="30" customWidth="1"/>
    <col min="11781" max="11781" width="14.88671875" style="30" customWidth="1"/>
    <col min="11782" max="11782" width="10.33203125" style="30" customWidth="1"/>
    <col min="11783" max="12033" width="9.109375" style="30"/>
    <col min="12034" max="12034" width="47.33203125" style="30" customWidth="1"/>
    <col min="12035" max="12035" width="9.109375" style="30"/>
    <col min="12036" max="12036" width="12.88671875" style="30" customWidth="1"/>
    <col min="12037" max="12037" width="14.88671875" style="30" customWidth="1"/>
    <col min="12038" max="12038" width="10.33203125" style="30" customWidth="1"/>
    <col min="12039" max="12289" width="9.109375" style="30"/>
    <col min="12290" max="12290" width="47.33203125" style="30" customWidth="1"/>
    <col min="12291" max="12291" width="9.109375" style="30"/>
    <col min="12292" max="12292" width="12.88671875" style="30" customWidth="1"/>
    <col min="12293" max="12293" width="14.88671875" style="30" customWidth="1"/>
    <col min="12294" max="12294" width="10.33203125" style="30" customWidth="1"/>
    <col min="12295" max="12545" width="9.109375" style="30"/>
    <col min="12546" max="12546" width="47.33203125" style="30" customWidth="1"/>
    <col min="12547" max="12547" width="9.109375" style="30"/>
    <col min="12548" max="12548" width="12.88671875" style="30" customWidth="1"/>
    <col min="12549" max="12549" width="14.88671875" style="30" customWidth="1"/>
    <col min="12550" max="12550" width="10.33203125" style="30" customWidth="1"/>
    <col min="12551" max="12801" width="9.109375" style="30"/>
    <col min="12802" max="12802" width="47.33203125" style="30" customWidth="1"/>
    <col min="12803" max="12803" width="9.109375" style="30"/>
    <col min="12804" max="12804" width="12.88671875" style="30" customWidth="1"/>
    <col min="12805" max="12805" width="14.88671875" style="30" customWidth="1"/>
    <col min="12806" max="12806" width="10.33203125" style="30" customWidth="1"/>
    <col min="12807" max="13057" width="9.109375" style="30"/>
    <col min="13058" max="13058" width="47.33203125" style="30" customWidth="1"/>
    <col min="13059" max="13059" width="9.109375" style="30"/>
    <col min="13060" max="13060" width="12.88671875" style="30" customWidth="1"/>
    <col min="13061" max="13061" width="14.88671875" style="30" customWidth="1"/>
    <col min="13062" max="13062" width="10.33203125" style="30" customWidth="1"/>
    <col min="13063" max="13313" width="9.109375" style="30"/>
    <col min="13314" max="13314" width="47.33203125" style="30" customWidth="1"/>
    <col min="13315" max="13315" width="9.109375" style="30"/>
    <col min="13316" max="13316" width="12.88671875" style="30" customWidth="1"/>
    <col min="13317" max="13317" width="14.88671875" style="30" customWidth="1"/>
    <col min="13318" max="13318" width="10.33203125" style="30" customWidth="1"/>
    <col min="13319" max="13569" width="9.109375" style="30"/>
    <col min="13570" max="13570" width="47.33203125" style="30" customWidth="1"/>
    <col min="13571" max="13571" width="9.109375" style="30"/>
    <col min="13572" max="13572" width="12.88671875" style="30" customWidth="1"/>
    <col min="13573" max="13573" width="14.88671875" style="30" customWidth="1"/>
    <col min="13574" max="13574" width="10.33203125" style="30" customWidth="1"/>
    <col min="13575" max="13825" width="9.109375" style="30"/>
    <col min="13826" max="13826" width="47.33203125" style="30" customWidth="1"/>
    <col min="13827" max="13827" width="9.109375" style="30"/>
    <col min="13828" max="13828" width="12.88671875" style="30" customWidth="1"/>
    <col min="13829" max="13829" width="14.88671875" style="30" customWidth="1"/>
    <col min="13830" max="13830" width="10.33203125" style="30" customWidth="1"/>
    <col min="13831" max="14081" width="9.109375" style="30"/>
    <col min="14082" max="14082" width="47.33203125" style="30" customWidth="1"/>
    <col min="14083" max="14083" width="9.109375" style="30"/>
    <col min="14084" max="14084" width="12.88671875" style="30" customWidth="1"/>
    <col min="14085" max="14085" width="14.88671875" style="30" customWidth="1"/>
    <col min="14086" max="14086" width="10.33203125" style="30" customWidth="1"/>
    <col min="14087" max="14337" width="9.109375" style="30"/>
    <col min="14338" max="14338" width="47.33203125" style="30" customWidth="1"/>
    <col min="14339" max="14339" width="9.109375" style="30"/>
    <col min="14340" max="14340" width="12.88671875" style="30" customWidth="1"/>
    <col min="14341" max="14341" width="14.88671875" style="30" customWidth="1"/>
    <col min="14342" max="14342" width="10.33203125" style="30" customWidth="1"/>
    <col min="14343" max="14593" width="9.109375" style="30"/>
    <col min="14594" max="14594" width="47.33203125" style="30" customWidth="1"/>
    <col min="14595" max="14595" width="9.109375" style="30"/>
    <col min="14596" max="14596" width="12.88671875" style="30" customWidth="1"/>
    <col min="14597" max="14597" width="14.88671875" style="30" customWidth="1"/>
    <col min="14598" max="14598" width="10.33203125" style="30" customWidth="1"/>
    <col min="14599" max="14849" width="9.109375" style="30"/>
    <col min="14850" max="14850" width="47.33203125" style="30" customWidth="1"/>
    <col min="14851" max="14851" width="9.109375" style="30"/>
    <col min="14852" max="14852" width="12.88671875" style="30" customWidth="1"/>
    <col min="14853" max="14853" width="14.88671875" style="30" customWidth="1"/>
    <col min="14854" max="14854" width="10.33203125" style="30" customWidth="1"/>
    <col min="14855" max="15105" width="9.109375" style="30"/>
    <col min="15106" max="15106" width="47.33203125" style="30" customWidth="1"/>
    <col min="15107" max="15107" width="9.109375" style="30"/>
    <col min="15108" max="15108" width="12.88671875" style="30" customWidth="1"/>
    <col min="15109" max="15109" width="14.88671875" style="30" customWidth="1"/>
    <col min="15110" max="15110" width="10.33203125" style="30" customWidth="1"/>
    <col min="15111" max="15361" width="9.109375" style="30"/>
    <col min="15362" max="15362" width="47.33203125" style="30" customWidth="1"/>
    <col min="15363" max="15363" width="9.109375" style="30"/>
    <col min="15364" max="15364" width="12.88671875" style="30" customWidth="1"/>
    <col min="15365" max="15365" width="14.88671875" style="30" customWidth="1"/>
    <col min="15366" max="15366" width="10.33203125" style="30" customWidth="1"/>
    <col min="15367" max="15617" width="9.109375" style="30"/>
    <col min="15618" max="15618" width="47.33203125" style="30" customWidth="1"/>
    <col min="15619" max="15619" width="9.109375" style="30"/>
    <col min="15620" max="15620" width="12.88671875" style="30" customWidth="1"/>
    <col min="15621" max="15621" width="14.88671875" style="30" customWidth="1"/>
    <col min="15622" max="15622" width="10.33203125" style="30" customWidth="1"/>
    <col min="15623" max="15873" width="9.109375" style="30"/>
    <col min="15874" max="15874" width="47.33203125" style="30" customWidth="1"/>
    <col min="15875" max="15875" width="9.109375" style="30"/>
    <col min="15876" max="15876" width="12.88671875" style="30" customWidth="1"/>
    <col min="15877" max="15877" width="14.88671875" style="30" customWidth="1"/>
    <col min="15878" max="15878" width="10.33203125" style="30" customWidth="1"/>
    <col min="15879" max="16129" width="9.109375" style="30"/>
    <col min="16130" max="16130" width="47.33203125" style="30" customWidth="1"/>
    <col min="16131" max="16131" width="9.109375" style="30"/>
    <col min="16132" max="16132" width="12.88671875" style="30" customWidth="1"/>
    <col min="16133" max="16133" width="14.88671875" style="30" customWidth="1"/>
    <col min="16134" max="16134" width="10.33203125" style="30" customWidth="1"/>
    <col min="16135" max="16384" width="9.109375" style="30"/>
  </cols>
  <sheetData>
    <row r="1" spans="1:9" s="1" customFormat="1" ht="18.600000000000001">
      <c r="A1" s="283" t="s">
        <v>5</v>
      </c>
      <c r="B1" s="283"/>
      <c r="C1" s="283"/>
      <c r="D1" s="283"/>
      <c r="E1" s="283"/>
      <c r="F1" s="283"/>
    </row>
    <row r="2" spans="1:9" s="2" customFormat="1" ht="18.600000000000001">
      <c r="A2" s="284" t="s">
        <v>6</v>
      </c>
      <c r="B2" s="284"/>
      <c r="C2" s="284"/>
      <c r="D2" s="284"/>
      <c r="E2" s="284"/>
      <c r="F2" s="284"/>
    </row>
    <row r="3" spans="1:9" s="1" customFormat="1">
      <c r="A3" s="4"/>
      <c r="B3" s="3"/>
      <c r="C3" s="5"/>
      <c r="D3" s="3"/>
    </row>
    <row r="4" spans="1:9" s="9" customFormat="1">
      <c r="A4" s="6"/>
      <c r="B4" s="7"/>
      <c r="C4" s="7"/>
      <c r="D4" s="8"/>
      <c r="E4" s="285" t="s">
        <v>7</v>
      </c>
      <c r="F4" s="285"/>
    </row>
    <row r="5" spans="1:9" s="9" customFormat="1" ht="12.75" customHeight="1">
      <c r="A5" s="286" t="s">
        <v>8</v>
      </c>
      <c r="B5" s="287" t="s">
        <v>9</v>
      </c>
      <c r="C5" s="287" t="s">
        <v>10</v>
      </c>
      <c r="D5" s="287" t="s">
        <v>11</v>
      </c>
      <c r="E5" s="10" t="s">
        <v>12</v>
      </c>
      <c r="F5" s="10"/>
    </row>
    <row r="6" spans="1:9" s="9" customFormat="1" ht="27.6">
      <c r="A6" s="286"/>
      <c r="B6" s="287"/>
      <c r="C6" s="287"/>
      <c r="D6" s="287"/>
      <c r="E6" s="11" t="s">
        <v>13</v>
      </c>
      <c r="F6" s="11" t="s">
        <v>14</v>
      </c>
    </row>
    <row r="7" spans="1:9" s="16" customFormat="1">
      <c r="A7" s="12" t="s">
        <v>15</v>
      </c>
      <c r="B7" s="11">
        <v>2</v>
      </c>
      <c r="C7" s="13">
        <v>3</v>
      </c>
      <c r="D7" s="14">
        <v>4</v>
      </c>
      <c r="E7" s="14">
        <v>5</v>
      </c>
      <c r="F7" s="15">
        <v>6</v>
      </c>
    </row>
    <row r="8" spans="1:9" s="8" customFormat="1" ht="27.75" customHeight="1">
      <c r="A8" s="17">
        <v>1000</v>
      </c>
      <c r="B8" s="18" t="s">
        <v>16</v>
      </c>
      <c r="C8" s="19"/>
      <c r="D8" s="20">
        <f>SUM(D9,D45,D64)</f>
        <v>63896.399999999994</v>
      </c>
      <c r="E8" s="20">
        <f>SUM(E9,E45,E64)</f>
        <v>63896.399999999994</v>
      </c>
      <c r="F8" s="20">
        <f>SUM(F9,F45,F64)</f>
        <v>0</v>
      </c>
    </row>
    <row r="9" spans="1:9" s="8" customFormat="1" ht="27.75" customHeight="1">
      <c r="A9" s="17">
        <v>1100</v>
      </c>
      <c r="B9" s="18" t="s">
        <v>17</v>
      </c>
      <c r="C9" s="19" t="s">
        <v>18</v>
      </c>
      <c r="D9" s="20">
        <f>SUM(D10,D14,D16,D36,D39)</f>
        <v>11429.8</v>
      </c>
      <c r="E9" s="20">
        <f>SUM(E10,E14,E16,E36,E39)</f>
        <v>11429.8</v>
      </c>
      <c r="F9" s="20" t="s">
        <v>19</v>
      </c>
    </row>
    <row r="10" spans="1:9" s="9" customFormat="1" ht="27.75" customHeight="1">
      <c r="A10" s="17">
        <v>1110</v>
      </c>
      <c r="B10" s="18" t="s">
        <v>20</v>
      </c>
      <c r="C10" s="19" t="s">
        <v>21</v>
      </c>
      <c r="D10" s="20">
        <f>SUM(D11,D12,D13)</f>
        <v>4978.1000000000004</v>
      </c>
      <c r="E10" s="20">
        <f>SUM(E11,E12,E13)</f>
        <v>4978.1000000000004</v>
      </c>
      <c r="F10" s="20" t="s">
        <v>19</v>
      </c>
      <c r="H10" s="21"/>
      <c r="I10" s="21"/>
    </row>
    <row r="11" spans="1:9" s="8" customFormat="1" ht="27.75" customHeight="1">
      <c r="A11" s="17">
        <v>1111</v>
      </c>
      <c r="B11" s="18" t="s">
        <v>22</v>
      </c>
      <c r="C11" s="19"/>
      <c r="D11" s="20">
        <f>SUM(E11,F11)</f>
        <v>0</v>
      </c>
      <c r="E11" s="20">
        <f>[1]texekanq!D9</f>
        <v>0</v>
      </c>
      <c r="F11" s="20" t="s">
        <v>19</v>
      </c>
    </row>
    <row r="12" spans="1:9" s="8" customFormat="1" ht="27.75" customHeight="1">
      <c r="A12" s="17">
        <v>1112</v>
      </c>
      <c r="B12" s="18" t="s">
        <v>23</v>
      </c>
      <c r="C12" s="19"/>
      <c r="D12" s="20">
        <f>SUM(E12,F12)</f>
        <v>200</v>
      </c>
      <c r="E12" s="20">
        <f>[1]texekanq!D8</f>
        <v>200</v>
      </c>
      <c r="F12" s="20" t="s">
        <v>19</v>
      </c>
    </row>
    <row r="13" spans="1:9" s="9" customFormat="1" ht="20.25" customHeight="1">
      <c r="A13" s="17">
        <v>1113</v>
      </c>
      <c r="B13" s="18" t="s">
        <v>24</v>
      </c>
      <c r="C13" s="19"/>
      <c r="D13" s="20">
        <f>SUM(E13,F13)</f>
        <v>4778.1000000000004</v>
      </c>
      <c r="E13" s="20">
        <f>[1]texekanq!D10</f>
        <v>4778.1000000000004</v>
      </c>
      <c r="F13" s="20" t="s">
        <v>19</v>
      </c>
    </row>
    <row r="14" spans="1:9" s="8" customFormat="1" ht="20.25" customHeight="1">
      <c r="A14" s="17">
        <v>1120</v>
      </c>
      <c r="B14" s="18" t="s">
        <v>25</v>
      </c>
      <c r="C14" s="19" t="s">
        <v>26</v>
      </c>
      <c r="D14" s="20">
        <f>SUM(D15)</f>
        <v>6251.7</v>
      </c>
      <c r="E14" s="20">
        <f>SUM(E15)</f>
        <v>6251.7</v>
      </c>
      <c r="F14" s="20" t="s">
        <v>19</v>
      </c>
    </row>
    <row r="15" spans="1:9" s="9" customFormat="1" ht="20.25" customHeight="1">
      <c r="A15" s="17">
        <v>1121</v>
      </c>
      <c r="B15" s="18" t="s">
        <v>27</v>
      </c>
      <c r="C15" s="19"/>
      <c r="D15" s="20">
        <f>SUM(E15,F15)</f>
        <v>6251.7</v>
      </c>
      <c r="E15" s="20">
        <f>[1]texekanq!D11</f>
        <v>6251.7</v>
      </c>
      <c r="F15" s="20" t="s">
        <v>19</v>
      </c>
    </row>
    <row r="16" spans="1:9" s="9" customFormat="1" ht="27.75" customHeight="1">
      <c r="A16" s="17">
        <v>1130</v>
      </c>
      <c r="B16" s="18" t="s">
        <v>28</v>
      </c>
      <c r="C16" s="19" t="s">
        <v>29</v>
      </c>
      <c r="D16" s="20">
        <f>SUM(D17:D35)</f>
        <v>200</v>
      </c>
      <c r="E16" s="20">
        <f>SUM(E17:E35)</f>
        <v>200</v>
      </c>
      <c r="F16" s="20" t="s">
        <v>19</v>
      </c>
    </row>
    <row r="17" spans="1:8" s="9" customFormat="1" ht="27.75" customHeight="1">
      <c r="A17" s="17">
        <v>11301</v>
      </c>
      <c r="B17" s="18" t="s">
        <v>30</v>
      </c>
      <c r="C17" s="19"/>
      <c r="D17" s="20">
        <f t="shared" ref="D17:D35" si="0">SUM(E17,F17)</f>
        <v>0</v>
      </c>
      <c r="E17" s="20"/>
      <c r="F17" s="20" t="s">
        <v>19</v>
      </c>
      <c r="H17" s="21"/>
    </row>
    <row r="18" spans="1:8" s="8" customFormat="1" ht="27.75" customHeight="1">
      <c r="A18" s="17">
        <v>11302</v>
      </c>
      <c r="B18" s="18" t="s">
        <v>31</v>
      </c>
      <c r="C18" s="19"/>
      <c r="D18" s="20">
        <f t="shared" si="0"/>
        <v>0</v>
      </c>
      <c r="E18" s="20"/>
      <c r="F18" s="20" t="s">
        <v>19</v>
      </c>
    </row>
    <row r="19" spans="1:8" s="9" customFormat="1" ht="27.75" customHeight="1">
      <c r="A19" s="17">
        <v>11303</v>
      </c>
      <c r="B19" s="18" t="s">
        <v>32</v>
      </c>
      <c r="C19" s="19"/>
      <c r="D19" s="20">
        <f t="shared" si="0"/>
        <v>0</v>
      </c>
      <c r="E19" s="20"/>
      <c r="F19" s="20" t="s">
        <v>19</v>
      </c>
    </row>
    <row r="20" spans="1:8" s="9" customFormat="1" ht="96" customHeight="1">
      <c r="A20" s="17">
        <v>11304</v>
      </c>
      <c r="B20" s="18" t="s">
        <v>33</v>
      </c>
      <c r="C20" s="19"/>
      <c r="D20" s="20">
        <f t="shared" si="0"/>
        <v>0</v>
      </c>
      <c r="E20" s="20"/>
      <c r="F20" s="20" t="s">
        <v>19</v>
      </c>
    </row>
    <row r="21" spans="1:8" s="8" customFormat="1" ht="78.75" customHeight="1">
      <c r="A21" s="17">
        <v>11305</v>
      </c>
      <c r="B21" s="18" t="s">
        <v>34</v>
      </c>
      <c r="C21" s="19"/>
      <c r="D21" s="20">
        <f t="shared" si="0"/>
        <v>0</v>
      </c>
      <c r="E21" s="20"/>
      <c r="F21" s="20" t="s">
        <v>19</v>
      </c>
    </row>
    <row r="22" spans="1:8" s="9" customFormat="1" ht="27.75" customHeight="1">
      <c r="A22" s="17">
        <v>11306</v>
      </c>
      <c r="B22" s="18" t="s">
        <v>35</v>
      </c>
      <c r="C22" s="19"/>
      <c r="D22" s="20">
        <f t="shared" si="0"/>
        <v>0</v>
      </c>
      <c r="E22" s="20"/>
      <c r="F22" s="20" t="s">
        <v>19</v>
      </c>
    </row>
    <row r="23" spans="1:8" s="8" customFormat="1" ht="27.75" customHeight="1">
      <c r="A23" s="17">
        <v>11307</v>
      </c>
      <c r="B23" s="18" t="s">
        <v>36</v>
      </c>
      <c r="C23" s="19"/>
      <c r="D23" s="20">
        <f t="shared" si="0"/>
        <v>200</v>
      </c>
      <c r="E23" s="20">
        <v>200</v>
      </c>
      <c r="F23" s="20" t="s">
        <v>19</v>
      </c>
    </row>
    <row r="24" spans="1:8" s="8" customFormat="1" ht="27.75" customHeight="1">
      <c r="A24" s="17">
        <v>11308</v>
      </c>
      <c r="B24" s="18" t="s">
        <v>37</v>
      </c>
      <c r="C24" s="19"/>
      <c r="D24" s="20">
        <f t="shared" si="0"/>
        <v>0</v>
      </c>
      <c r="E24" s="20"/>
      <c r="F24" s="20" t="s">
        <v>19</v>
      </c>
    </row>
    <row r="25" spans="1:8" s="8" customFormat="1" ht="69" customHeight="1">
      <c r="A25" s="17">
        <v>11309</v>
      </c>
      <c r="B25" s="18" t="s">
        <v>38</v>
      </c>
      <c r="C25" s="19"/>
      <c r="D25" s="20">
        <f t="shared" si="0"/>
        <v>0</v>
      </c>
      <c r="E25" s="22"/>
      <c r="F25" s="20" t="s">
        <v>19</v>
      </c>
    </row>
    <row r="26" spans="1:8" s="8" customFormat="1" ht="27.75" customHeight="1">
      <c r="A26" s="17">
        <v>11310</v>
      </c>
      <c r="B26" s="18" t="s">
        <v>39</v>
      </c>
      <c r="C26" s="19"/>
      <c r="D26" s="20">
        <f t="shared" si="0"/>
        <v>0</v>
      </c>
      <c r="E26" s="22"/>
      <c r="F26" s="20" t="s">
        <v>19</v>
      </c>
    </row>
    <row r="27" spans="1:8" s="8" customFormat="1" ht="27.75" customHeight="1">
      <c r="A27" s="17">
        <v>11311</v>
      </c>
      <c r="B27" s="18" t="s">
        <v>40</v>
      </c>
      <c r="C27" s="19"/>
      <c r="D27" s="20">
        <f t="shared" si="0"/>
        <v>0</v>
      </c>
      <c r="E27" s="20"/>
      <c r="F27" s="20" t="s">
        <v>19</v>
      </c>
    </row>
    <row r="28" spans="1:8" s="8" customFormat="1" ht="39.75" customHeight="1">
      <c r="A28" s="17">
        <v>11312</v>
      </c>
      <c r="B28" s="18" t="s">
        <v>41</v>
      </c>
      <c r="C28" s="19"/>
      <c r="D28" s="20">
        <f t="shared" si="0"/>
        <v>0</v>
      </c>
      <c r="E28" s="20"/>
      <c r="F28" s="20" t="s">
        <v>19</v>
      </c>
    </row>
    <row r="29" spans="1:8" s="8" customFormat="1" ht="27.75" customHeight="1">
      <c r="A29" s="17">
        <v>11313</v>
      </c>
      <c r="B29" s="18" t="s">
        <v>42</v>
      </c>
      <c r="C29" s="19"/>
      <c r="D29" s="20">
        <f t="shared" si="0"/>
        <v>0</v>
      </c>
      <c r="E29" s="20"/>
      <c r="F29" s="20" t="s">
        <v>19</v>
      </c>
    </row>
    <row r="30" spans="1:8" s="8" customFormat="1" ht="52.5" customHeight="1">
      <c r="A30" s="17">
        <v>11314</v>
      </c>
      <c r="B30" s="18" t="s">
        <v>43</v>
      </c>
      <c r="C30" s="19"/>
      <c r="D30" s="20">
        <f t="shared" si="0"/>
        <v>0</v>
      </c>
      <c r="E30" s="20"/>
      <c r="F30" s="20" t="s">
        <v>19</v>
      </c>
    </row>
    <row r="31" spans="1:8" s="8" customFormat="1" ht="27.75" customHeight="1">
      <c r="A31" s="17">
        <v>11315</v>
      </c>
      <c r="B31" s="18" t="s">
        <v>44</v>
      </c>
      <c r="C31" s="19"/>
      <c r="D31" s="20">
        <f t="shared" si="0"/>
        <v>0</v>
      </c>
      <c r="E31" s="20"/>
      <c r="F31" s="20" t="s">
        <v>19</v>
      </c>
    </row>
    <row r="32" spans="1:8" s="8" customFormat="1" ht="27.75" customHeight="1">
      <c r="A32" s="17">
        <v>11316</v>
      </c>
      <c r="B32" s="18" t="s">
        <v>45</v>
      </c>
      <c r="C32" s="19"/>
      <c r="D32" s="20">
        <f t="shared" si="0"/>
        <v>0</v>
      </c>
      <c r="E32" s="20"/>
      <c r="F32" s="20" t="s">
        <v>19</v>
      </c>
    </row>
    <row r="33" spans="1:6" s="8" customFormat="1" ht="27.75" customHeight="1">
      <c r="A33" s="17">
        <v>11317</v>
      </c>
      <c r="B33" s="18" t="s">
        <v>46</v>
      </c>
      <c r="C33" s="19"/>
      <c r="D33" s="20">
        <f t="shared" si="0"/>
        <v>0</v>
      </c>
      <c r="E33" s="20"/>
      <c r="F33" s="20" t="s">
        <v>19</v>
      </c>
    </row>
    <row r="34" spans="1:6" s="8" customFormat="1" ht="27.75" customHeight="1">
      <c r="A34" s="17">
        <v>11318</v>
      </c>
      <c r="B34" s="18" t="s">
        <v>47</v>
      </c>
      <c r="C34" s="19"/>
      <c r="D34" s="20">
        <f t="shared" si="0"/>
        <v>0</v>
      </c>
      <c r="E34" s="20"/>
      <c r="F34" s="20" t="s">
        <v>19</v>
      </c>
    </row>
    <row r="35" spans="1:6" s="8" customFormat="1" ht="27.75" customHeight="1">
      <c r="A35" s="17">
        <v>11319</v>
      </c>
      <c r="B35" s="18" t="s">
        <v>48</v>
      </c>
      <c r="C35" s="19"/>
      <c r="D35" s="20">
        <f t="shared" si="0"/>
        <v>0</v>
      </c>
      <c r="E35" s="20"/>
      <c r="F35" s="20" t="s">
        <v>19</v>
      </c>
    </row>
    <row r="36" spans="1:6" s="8" customFormat="1" ht="27.75" customHeight="1">
      <c r="A36" s="17">
        <v>1140</v>
      </c>
      <c r="B36" s="18" t="s">
        <v>49</v>
      </c>
      <c r="C36" s="19" t="s">
        <v>50</v>
      </c>
      <c r="D36" s="20">
        <f>SUM(D37,D38)</f>
        <v>0</v>
      </c>
      <c r="E36" s="20">
        <f>SUM(E37,E38)</f>
        <v>0</v>
      </c>
      <c r="F36" s="20" t="s">
        <v>19</v>
      </c>
    </row>
    <row r="37" spans="1:6" s="8" customFormat="1" ht="27.75" customHeight="1">
      <c r="A37" s="17">
        <v>1141</v>
      </c>
      <c r="B37" s="18" t="s">
        <v>51</v>
      </c>
      <c r="C37" s="19"/>
      <c r="D37" s="20">
        <f>SUM(E37,F37)</f>
        <v>0</v>
      </c>
      <c r="E37" s="20"/>
      <c r="F37" s="20" t="s">
        <v>19</v>
      </c>
    </row>
    <row r="38" spans="1:6" s="8" customFormat="1" ht="27.75" customHeight="1">
      <c r="A38" s="17">
        <v>1142</v>
      </c>
      <c r="B38" s="18" t="s">
        <v>52</v>
      </c>
      <c r="C38" s="19"/>
      <c r="D38" s="20">
        <f>SUM(E38,F38)</f>
        <v>0</v>
      </c>
      <c r="E38" s="20"/>
      <c r="F38" s="20" t="s">
        <v>19</v>
      </c>
    </row>
    <row r="39" spans="1:6" s="8" customFormat="1" ht="27.75" customHeight="1">
      <c r="A39" s="17">
        <v>1150</v>
      </c>
      <c r="B39" s="18" t="s">
        <v>53</v>
      </c>
      <c r="C39" s="19" t="s">
        <v>54</v>
      </c>
      <c r="D39" s="20">
        <f>SUM(D40,D44)</f>
        <v>0</v>
      </c>
      <c r="E39" s="20">
        <f>SUM(E40,E44)</f>
        <v>0</v>
      </c>
      <c r="F39" s="20" t="s">
        <v>19</v>
      </c>
    </row>
    <row r="40" spans="1:6" s="9" customFormat="1" ht="27.75" customHeight="1">
      <c r="A40" s="17">
        <v>1151</v>
      </c>
      <c r="B40" s="18" t="s">
        <v>55</v>
      </c>
      <c r="C40" s="19"/>
      <c r="D40" s="20">
        <f>SUM(D41:D43)</f>
        <v>0</v>
      </c>
      <c r="E40" s="20"/>
      <c r="F40" s="20" t="s">
        <v>19</v>
      </c>
    </row>
    <row r="41" spans="1:6" s="8" customFormat="1" ht="27.75" customHeight="1">
      <c r="A41" s="17">
        <v>1152</v>
      </c>
      <c r="B41" s="18" t="s">
        <v>56</v>
      </c>
      <c r="C41" s="19"/>
      <c r="D41" s="20">
        <f>SUM(E41,F41)</f>
        <v>0</v>
      </c>
      <c r="E41" s="20"/>
      <c r="F41" s="20" t="s">
        <v>19</v>
      </c>
    </row>
    <row r="42" spans="1:6" s="9" customFormat="1" ht="27.75" customHeight="1">
      <c r="A42" s="17">
        <v>1153</v>
      </c>
      <c r="B42" s="18" t="s">
        <v>57</v>
      </c>
      <c r="C42" s="19"/>
      <c r="D42" s="20">
        <f>SUM(E42,F42)</f>
        <v>0</v>
      </c>
      <c r="E42" s="20"/>
      <c r="F42" s="20" t="s">
        <v>19</v>
      </c>
    </row>
    <row r="43" spans="1:6" s="8" customFormat="1" ht="27.75" customHeight="1">
      <c r="A43" s="17">
        <v>1154</v>
      </c>
      <c r="B43" s="18" t="s">
        <v>58</v>
      </c>
      <c r="C43" s="19"/>
      <c r="D43" s="20">
        <f>SUM(E43,F43)</f>
        <v>0</v>
      </c>
      <c r="E43" s="20"/>
      <c r="F43" s="20" t="s">
        <v>19</v>
      </c>
    </row>
    <row r="44" spans="1:6" s="8" customFormat="1" ht="27.75" customHeight="1">
      <c r="A44" s="17">
        <v>1155</v>
      </c>
      <c r="B44" s="18" t="s">
        <v>59</v>
      </c>
      <c r="C44" s="19"/>
      <c r="D44" s="20">
        <f>SUM(E44,F44)</f>
        <v>0</v>
      </c>
      <c r="E44" s="20"/>
      <c r="F44" s="20" t="s">
        <v>19</v>
      </c>
    </row>
    <row r="45" spans="1:6" s="8" customFormat="1" ht="27.75" customHeight="1">
      <c r="A45" s="17">
        <v>1200</v>
      </c>
      <c r="B45" s="18" t="s">
        <v>60</v>
      </c>
      <c r="C45" s="19" t="s">
        <v>61</v>
      </c>
      <c r="D45" s="20">
        <f>SUM(D46,D48,D50,D52,D54,D61)</f>
        <v>49804.1</v>
      </c>
      <c r="E45" s="20">
        <f>SUM(E46,E48,E50,E52,E54,E61)</f>
        <v>49804.1</v>
      </c>
      <c r="F45" s="20">
        <f>SUM(F46,F48,F50,F52,F54,F61)</f>
        <v>0</v>
      </c>
    </row>
    <row r="46" spans="1:6" s="8" customFormat="1" ht="27.75" customHeight="1">
      <c r="A46" s="17">
        <v>1210</v>
      </c>
      <c r="B46" s="18" t="s">
        <v>62</v>
      </c>
      <c r="C46" s="19" t="s">
        <v>63</v>
      </c>
      <c r="D46" s="20">
        <f>SUM(D47)</f>
        <v>0</v>
      </c>
      <c r="E46" s="20">
        <f>SUM(E47)</f>
        <v>0</v>
      </c>
      <c r="F46" s="20" t="s">
        <v>19</v>
      </c>
    </row>
    <row r="47" spans="1:6" s="9" customFormat="1" ht="27.75" customHeight="1">
      <c r="A47" s="17">
        <v>1211</v>
      </c>
      <c r="B47" s="18" t="s">
        <v>64</v>
      </c>
      <c r="C47" s="19"/>
      <c r="D47" s="20">
        <f>SUM(E47,F47)</f>
        <v>0</v>
      </c>
      <c r="E47" s="20"/>
      <c r="F47" s="20" t="s">
        <v>19</v>
      </c>
    </row>
    <row r="48" spans="1:6" s="8" customFormat="1" ht="27.75" customHeight="1">
      <c r="A48" s="17">
        <v>1220</v>
      </c>
      <c r="B48" s="18" t="s">
        <v>65</v>
      </c>
      <c r="C48" s="19" t="s">
        <v>66</v>
      </c>
      <c r="D48" s="20">
        <f>SUM(D49)</f>
        <v>0</v>
      </c>
      <c r="E48" s="20" t="s">
        <v>19</v>
      </c>
      <c r="F48" s="20">
        <f>SUM(F49)</f>
        <v>0</v>
      </c>
    </row>
    <row r="49" spans="1:6" s="8" customFormat="1" ht="27.75" customHeight="1">
      <c r="A49" s="17">
        <v>1221</v>
      </c>
      <c r="B49" s="18" t="s">
        <v>67</v>
      </c>
      <c r="C49" s="19"/>
      <c r="D49" s="20">
        <f>SUM(E49,F49)</f>
        <v>0</v>
      </c>
      <c r="E49" s="20" t="s">
        <v>19</v>
      </c>
      <c r="F49" s="20"/>
    </row>
    <row r="50" spans="1:6" s="9" customFormat="1" ht="27.75" customHeight="1">
      <c r="A50" s="17">
        <v>1230</v>
      </c>
      <c r="B50" s="18" t="s">
        <v>68</v>
      </c>
      <c r="C50" s="19" t="s">
        <v>69</v>
      </c>
      <c r="D50" s="20">
        <f>SUM(D51)</f>
        <v>0</v>
      </c>
      <c r="E50" s="20">
        <f>SUM(E51)</f>
        <v>0</v>
      </c>
      <c r="F50" s="20" t="s">
        <v>19</v>
      </c>
    </row>
    <row r="51" spans="1:6" s="8" customFormat="1" ht="54.75" customHeight="1">
      <c r="A51" s="17">
        <v>1231</v>
      </c>
      <c r="B51" s="18" t="s">
        <v>70</v>
      </c>
      <c r="C51" s="19"/>
      <c r="D51" s="20">
        <f>SUM(E51,F51)</f>
        <v>0</v>
      </c>
      <c r="E51" s="20"/>
      <c r="F51" s="20" t="s">
        <v>19</v>
      </c>
    </row>
    <row r="52" spans="1:6" s="8" customFormat="1" ht="27.75" customHeight="1">
      <c r="A52" s="17">
        <v>1240</v>
      </c>
      <c r="B52" s="18" t="s">
        <v>71</v>
      </c>
      <c r="C52" s="19" t="s">
        <v>72</v>
      </c>
      <c r="D52" s="20">
        <f>SUM(D53)</f>
        <v>0</v>
      </c>
      <c r="E52" s="20" t="s">
        <v>19</v>
      </c>
      <c r="F52" s="20">
        <f>SUM(F53)</f>
        <v>0</v>
      </c>
    </row>
    <row r="53" spans="1:6" s="8" customFormat="1" ht="53.25" customHeight="1">
      <c r="A53" s="17">
        <v>1241</v>
      </c>
      <c r="B53" s="18" t="s">
        <v>73</v>
      </c>
      <c r="C53" s="19"/>
      <c r="D53" s="20">
        <f>SUM(E53,F53)</f>
        <v>0</v>
      </c>
      <c r="E53" s="20" t="s">
        <v>19</v>
      </c>
      <c r="F53" s="20"/>
    </row>
    <row r="54" spans="1:6" s="8" customFormat="1" ht="27.75" customHeight="1">
      <c r="A54" s="17">
        <v>1250</v>
      </c>
      <c r="B54" s="18" t="s">
        <v>74</v>
      </c>
      <c r="C54" s="19" t="s">
        <v>75</v>
      </c>
      <c r="D54" s="20">
        <f>SUM(D55,D56,D59,D60)</f>
        <v>49804.1</v>
      </c>
      <c r="E54" s="20">
        <f>SUM(E55,E56,E59,E60)</f>
        <v>49804.1</v>
      </c>
      <c r="F54" s="20" t="s">
        <v>19</v>
      </c>
    </row>
    <row r="55" spans="1:6" s="8" customFormat="1" ht="40.5" customHeight="1">
      <c r="A55" s="17">
        <v>1251</v>
      </c>
      <c r="B55" s="18" t="s">
        <v>76</v>
      </c>
      <c r="C55" s="19"/>
      <c r="D55" s="20">
        <f>SUM(E55,F55)</f>
        <v>49804.1</v>
      </c>
      <c r="E55" s="20">
        <v>49804.1</v>
      </c>
      <c r="F55" s="20" t="s">
        <v>19</v>
      </c>
    </row>
    <row r="56" spans="1:6" s="9" customFormat="1" ht="27.75" customHeight="1">
      <c r="A56" s="17">
        <v>1252</v>
      </c>
      <c r="B56" s="18" t="s">
        <v>77</v>
      </c>
      <c r="C56" s="19"/>
      <c r="D56" s="20">
        <f>SUM(D57:D58)</f>
        <v>0</v>
      </c>
      <c r="E56" s="20">
        <f>SUM(E57:E58)</f>
        <v>0</v>
      </c>
      <c r="F56" s="20" t="s">
        <v>19</v>
      </c>
    </row>
    <row r="57" spans="1:6" s="8" customFormat="1" ht="27.75" customHeight="1">
      <c r="A57" s="17">
        <v>1253</v>
      </c>
      <c r="B57" s="18" t="s">
        <v>78</v>
      </c>
      <c r="C57" s="19"/>
      <c r="D57" s="20">
        <f>SUM(E57,F57)</f>
        <v>0</v>
      </c>
      <c r="E57" s="20"/>
      <c r="F57" s="20" t="s">
        <v>19</v>
      </c>
    </row>
    <row r="58" spans="1:6" s="8" customFormat="1" ht="18" customHeight="1">
      <c r="A58" s="17">
        <v>1254</v>
      </c>
      <c r="B58" s="18" t="s">
        <v>79</v>
      </c>
      <c r="C58" s="19"/>
      <c r="D58" s="20">
        <f>SUM(E58,F58)</f>
        <v>0</v>
      </c>
      <c r="E58" s="20"/>
      <c r="F58" s="20" t="s">
        <v>19</v>
      </c>
    </row>
    <row r="59" spans="1:6" s="9" customFormat="1" ht="27.75" customHeight="1">
      <c r="A59" s="17">
        <v>1255</v>
      </c>
      <c r="B59" s="18" t="s">
        <v>80</v>
      </c>
      <c r="C59" s="19"/>
      <c r="D59" s="20">
        <f>SUM(E59,F59)</f>
        <v>0</v>
      </c>
      <c r="E59" s="20"/>
      <c r="F59" s="20" t="s">
        <v>19</v>
      </c>
    </row>
    <row r="60" spans="1:6" s="8" customFormat="1" ht="36.75" customHeight="1">
      <c r="A60" s="17">
        <v>1256</v>
      </c>
      <c r="B60" s="18" t="s">
        <v>81</v>
      </c>
      <c r="C60" s="19"/>
      <c r="D60" s="20">
        <f>SUM(E60,F60)</f>
        <v>0</v>
      </c>
      <c r="E60" s="20">
        <v>0</v>
      </c>
      <c r="F60" s="20" t="s">
        <v>19</v>
      </c>
    </row>
    <row r="61" spans="1:6" s="9" customFormat="1" ht="27.75" customHeight="1">
      <c r="A61" s="17">
        <v>1260</v>
      </c>
      <c r="B61" s="18" t="s">
        <v>82</v>
      </c>
      <c r="C61" s="19" t="s">
        <v>83</v>
      </c>
      <c r="D61" s="20">
        <f>SUM(D62,D63)</f>
        <v>0</v>
      </c>
      <c r="E61" s="20" t="s">
        <v>19</v>
      </c>
      <c r="F61" s="20">
        <f>SUM(F62,F63)</f>
        <v>0</v>
      </c>
    </row>
    <row r="62" spans="1:6" s="9" customFormat="1" ht="27.75" customHeight="1">
      <c r="A62" s="17">
        <v>1261</v>
      </c>
      <c r="B62" s="18" t="s">
        <v>84</v>
      </c>
      <c r="C62" s="19"/>
      <c r="D62" s="20">
        <f>SUM(E62,F62)</f>
        <v>0</v>
      </c>
      <c r="E62" s="20" t="s">
        <v>19</v>
      </c>
      <c r="F62" s="20"/>
    </row>
    <row r="63" spans="1:6" s="9" customFormat="1" ht="54" customHeight="1">
      <c r="A63" s="17">
        <v>1262</v>
      </c>
      <c r="B63" s="18" t="s">
        <v>85</v>
      </c>
      <c r="C63" s="19"/>
      <c r="D63" s="20">
        <f>SUM(E63,F63)</f>
        <v>0</v>
      </c>
      <c r="E63" s="20" t="s">
        <v>19</v>
      </c>
      <c r="F63" s="20"/>
    </row>
    <row r="64" spans="1:6" s="9" customFormat="1" ht="27.75" customHeight="1">
      <c r="A64" s="17">
        <v>1300</v>
      </c>
      <c r="B64" s="18" t="s">
        <v>86</v>
      </c>
      <c r="C64" s="19" t="s">
        <v>87</v>
      </c>
      <c r="D64" s="20">
        <f>SUM(D65,D67,D69,D74,D78,D102,D105,D108,D111)</f>
        <v>2662.5</v>
      </c>
      <c r="E64" s="20">
        <f>SUM(E65,E67,E69,E74,E78,E102,E105,E108,E111)</f>
        <v>2662.5</v>
      </c>
      <c r="F64" s="20">
        <f>SUM(F65,F67,F69,F74,F78,F102,F105,F108,F111)</f>
        <v>0</v>
      </c>
    </row>
    <row r="65" spans="1:6" s="9" customFormat="1" ht="27.75" customHeight="1">
      <c r="A65" s="17">
        <v>1310</v>
      </c>
      <c r="B65" s="18" t="s">
        <v>88</v>
      </c>
      <c r="C65" s="19" t="s">
        <v>89</v>
      </c>
      <c r="D65" s="20">
        <f>SUM(D66)</f>
        <v>0</v>
      </c>
      <c r="E65" s="20" t="s">
        <v>19</v>
      </c>
      <c r="F65" s="20">
        <f>SUM(F66)</f>
        <v>0</v>
      </c>
    </row>
    <row r="66" spans="1:6" s="9" customFormat="1" ht="27.75" customHeight="1">
      <c r="A66" s="17">
        <v>1311</v>
      </c>
      <c r="B66" s="18" t="s">
        <v>90</v>
      </c>
      <c r="C66" s="19"/>
      <c r="D66" s="20">
        <f>SUM(E66,F66)</f>
        <v>0</v>
      </c>
      <c r="E66" s="20" t="s">
        <v>19</v>
      </c>
      <c r="F66" s="20"/>
    </row>
    <row r="67" spans="1:6" s="9" customFormat="1" ht="27.75" customHeight="1">
      <c r="A67" s="17">
        <v>1320</v>
      </c>
      <c r="B67" s="18" t="s">
        <v>91</v>
      </c>
      <c r="C67" s="19" t="s">
        <v>92</v>
      </c>
      <c r="D67" s="20">
        <f>SUM(D68)</f>
        <v>0</v>
      </c>
      <c r="E67" s="20">
        <f>SUM(E68)</f>
        <v>0</v>
      </c>
      <c r="F67" s="20" t="s">
        <v>19</v>
      </c>
    </row>
    <row r="68" spans="1:6" s="9" customFormat="1" ht="27.75" customHeight="1">
      <c r="A68" s="17">
        <v>1321</v>
      </c>
      <c r="B68" s="18" t="s">
        <v>93</v>
      </c>
      <c r="C68" s="19"/>
      <c r="D68" s="20">
        <f>SUM(E68,F68)</f>
        <v>0</v>
      </c>
      <c r="E68" s="20"/>
      <c r="F68" s="20" t="s">
        <v>19</v>
      </c>
    </row>
    <row r="69" spans="1:6" s="9" customFormat="1" ht="27.75" customHeight="1">
      <c r="A69" s="17">
        <v>1330</v>
      </c>
      <c r="B69" s="18" t="s">
        <v>94</v>
      </c>
      <c r="C69" s="19" t="s">
        <v>95</v>
      </c>
      <c r="D69" s="20">
        <f>SUM(D70:D73)</f>
        <v>1725</v>
      </c>
      <c r="E69" s="20">
        <f>SUM(E70:E73)</f>
        <v>1725</v>
      </c>
      <c r="F69" s="20" t="s">
        <v>19</v>
      </c>
    </row>
    <row r="70" spans="1:6" s="9" customFormat="1" ht="27.75" customHeight="1">
      <c r="A70" s="17">
        <v>1331</v>
      </c>
      <c r="B70" s="18" t="s">
        <v>96</v>
      </c>
      <c r="C70" s="19"/>
      <c r="D70" s="20">
        <f>SUM(E70,F70)</f>
        <v>1725</v>
      </c>
      <c r="E70" s="20">
        <f>[1]texekanq!D14</f>
        <v>1725</v>
      </c>
      <c r="F70" s="20" t="s">
        <v>19</v>
      </c>
    </row>
    <row r="71" spans="1:6" s="9" customFormat="1" ht="36.75" customHeight="1">
      <c r="A71" s="17">
        <v>1332</v>
      </c>
      <c r="B71" s="18" t="s">
        <v>97</v>
      </c>
      <c r="C71" s="19"/>
      <c r="D71" s="20">
        <f>SUM(E71,F71)</f>
        <v>0</v>
      </c>
      <c r="E71" s="20"/>
      <c r="F71" s="20" t="s">
        <v>19</v>
      </c>
    </row>
    <row r="72" spans="1:6" s="8" customFormat="1" ht="27.75" customHeight="1">
      <c r="A72" s="17">
        <v>1333</v>
      </c>
      <c r="B72" s="18" t="s">
        <v>98</v>
      </c>
      <c r="C72" s="19"/>
      <c r="D72" s="20">
        <f>SUM(E72,F72)</f>
        <v>0</v>
      </c>
      <c r="E72" s="20"/>
      <c r="F72" s="20" t="s">
        <v>19</v>
      </c>
    </row>
    <row r="73" spans="1:6" s="8" customFormat="1" ht="27.75" customHeight="1">
      <c r="A73" s="17">
        <v>1334</v>
      </c>
      <c r="B73" s="18" t="s">
        <v>99</v>
      </c>
      <c r="C73" s="19"/>
      <c r="D73" s="20">
        <f>SUM(E73,F73)</f>
        <v>0</v>
      </c>
      <c r="E73" s="20">
        <f>[1]texekanq!D17</f>
        <v>0</v>
      </c>
      <c r="F73" s="20" t="s">
        <v>19</v>
      </c>
    </row>
    <row r="74" spans="1:6" s="9" customFormat="1" ht="27.75" customHeight="1">
      <c r="A74" s="17">
        <v>1340</v>
      </c>
      <c r="B74" s="18" t="s">
        <v>100</v>
      </c>
      <c r="C74" s="19" t="s">
        <v>101</v>
      </c>
      <c r="D74" s="20">
        <f>SUM(D75,D76,D77)</f>
        <v>0</v>
      </c>
      <c r="E74" s="20">
        <f>SUM(E75,E76,E77)</f>
        <v>0</v>
      </c>
      <c r="F74" s="20" t="s">
        <v>19</v>
      </c>
    </row>
    <row r="75" spans="1:6" s="9" customFormat="1" ht="27.75" customHeight="1">
      <c r="A75" s="17">
        <v>1341</v>
      </c>
      <c r="B75" s="18" t="s">
        <v>102</v>
      </c>
      <c r="C75" s="19"/>
      <c r="D75" s="20">
        <f>SUM(E75,F75)</f>
        <v>0</v>
      </c>
      <c r="E75" s="20"/>
      <c r="F75" s="20" t="s">
        <v>19</v>
      </c>
    </row>
    <row r="76" spans="1:6" s="9" customFormat="1" ht="27.75" customHeight="1">
      <c r="A76" s="17">
        <v>1342</v>
      </c>
      <c r="B76" s="18" t="s">
        <v>103</v>
      </c>
      <c r="C76" s="19"/>
      <c r="D76" s="20">
        <f>SUM(E76,F76)</f>
        <v>0</v>
      </c>
      <c r="E76" s="20"/>
      <c r="F76" s="20" t="s">
        <v>19</v>
      </c>
    </row>
    <row r="77" spans="1:6" s="9" customFormat="1" ht="27.75" customHeight="1">
      <c r="A77" s="17">
        <v>1343</v>
      </c>
      <c r="B77" s="18" t="s">
        <v>104</v>
      </c>
      <c r="C77" s="19"/>
      <c r="D77" s="20">
        <f>SUM(E77,F77)</f>
        <v>0</v>
      </c>
      <c r="E77" s="22"/>
      <c r="F77" s="20" t="s">
        <v>19</v>
      </c>
    </row>
    <row r="78" spans="1:6" s="9" customFormat="1" ht="27.75" customHeight="1">
      <c r="A78" s="17">
        <v>1350</v>
      </c>
      <c r="B78" s="18" t="s">
        <v>105</v>
      </c>
      <c r="C78" s="19" t="s">
        <v>106</v>
      </c>
      <c r="D78" s="20">
        <f>SUM(D79,D100,D101)</f>
        <v>700</v>
      </c>
      <c r="E78" s="20">
        <f>SUM(E79,E100,E101)</f>
        <v>700</v>
      </c>
      <c r="F78" s="20" t="s">
        <v>19</v>
      </c>
    </row>
    <row r="79" spans="1:6" s="9" customFormat="1" ht="27.75" customHeight="1">
      <c r="A79" s="17">
        <v>1351</v>
      </c>
      <c r="B79" s="18" t="s">
        <v>107</v>
      </c>
      <c r="C79" s="19"/>
      <c r="D79" s="20">
        <f>SUM(D80:D99)</f>
        <v>700</v>
      </c>
      <c r="E79" s="20">
        <f>SUM(E80:E99)</f>
        <v>700</v>
      </c>
      <c r="F79" s="20" t="s">
        <v>19</v>
      </c>
    </row>
    <row r="80" spans="1:6" s="9" customFormat="1" ht="27.75" customHeight="1">
      <c r="A80" s="17">
        <v>13501</v>
      </c>
      <c r="B80" s="18" t="s">
        <v>108</v>
      </c>
      <c r="C80" s="19"/>
      <c r="D80" s="20">
        <f t="shared" ref="D80:D101" si="1">SUM(E80,F80)</f>
        <v>0</v>
      </c>
      <c r="E80" s="20">
        <f>'[1]texakan vchar'!E8</f>
        <v>0</v>
      </c>
      <c r="F80" s="20" t="s">
        <v>19</v>
      </c>
    </row>
    <row r="81" spans="1:6" s="8" customFormat="1" ht="27.75" customHeight="1">
      <c r="A81" s="17">
        <v>13502</v>
      </c>
      <c r="B81" s="18" t="s">
        <v>109</v>
      </c>
      <c r="C81" s="19"/>
      <c r="D81" s="20">
        <f t="shared" si="1"/>
        <v>0</v>
      </c>
      <c r="E81" s="20">
        <f>'[1]texakan vchar'!E9</f>
        <v>0</v>
      </c>
      <c r="F81" s="20" t="s">
        <v>19</v>
      </c>
    </row>
    <row r="82" spans="1:6" s="9" customFormat="1" ht="27.75" customHeight="1">
      <c r="A82" s="17">
        <v>13503</v>
      </c>
      <c r="B82" s="18" t="s">
        <v>110</v>
      </c>
      <c r="C82" s="19"/>
      <c r="D82" s="20">
        <f t="shared" si="1"/>
        <v>0</v>
      </c>
      <c r="E82" s="20">
        <f>'[1]texakan vchar'!E10</f>
        <v>0</v>
      </c>
      <c r="F82" s="20" t="s">
        <v>19</v>
      </c>
    </row>
    <row r="83" spans="1:6" s="9" customFormat="1" ht="27.75" customHeight="1">
      <c r="A83" s="17">
        <v>13504</v>
      </c>
      <c r="B83" s="18" t="s">
        <v>111</v>
      </c>
      <c r="C83" s="19"/>
      <c r="D83" s="20">
        <f t="shared" si="1"/>
        <v>0</v>
      </c>
      <c r="E83" s="20">
        <f>'[1]texakan vchar'!E11</f>
        <v>0</v>
      </c>
      <c r="F83" s="20" t="s">
        <v>19</v>
      </c>
    </row>
    <row r="84" spans="1:6" s="8" customFormat="1" ht="27.75" customHeight="1">
      <c r="A84" s="17">
        <v>13505</v>
      </c>
      <c r="B84" s="18" t="s">
        <v>112</v>
      </c>
      <c r="C84" s="19"/>
      <c r="D84" s="20">
        <f t="shared" si="1"/>
        <v>0</v>
      </c>
      <c r="E84" s="20">
        <f>'[1]texakan vchar'!E12</f>
        <v>0</v>
      </c>
      <c r="F84" s="20" t="s">
        <v>19</v>
      </c>
    </row>
    <row r="85" spans="1:6" s="8" customFormat="1" ht="27.75" customHeight="1">
      <c r="A85" s="17">
        <v>13506</v>
      </c>
      <c r="B85" s="18" t="s">
        <v>113</v>
      </c>
      <c r="C85" s="19"/>
      <c r="D85" s="20">
        <f t="shared" si="1"/>
        <v>0</v>
      </c>
      <c r="E85" s="20">
        <f>'[1]texakan vchar'!E13</f>
        <v>0</v>
      </c>
      <c r="F85" s="20" t="s">
        <v>19</v>
      </c>
    </row>
    <row r="86" spans="1:6" s="9" customFormat="1" ht="27.75" customHeight="1">
      <c r="A86" s="17">
        <v>13507</v>
      </c>
      <c r="B86" s="18" t="s">
        <v>114</v>
      </c>
      <c r="C86" s="19"/>
      <c r="D86" s="20">
        <f t="shared" si="1"/>
        <v>700</v>
      </c>
      <c r="E86" s="20">
        <v>700</v>
      </c>
      <c r="F86" s="20" t="s">
        <v>19</v>
      </c>
    </row>
    <row r="87" spans="1:6" s="9" customFormat="1" ht="27.75" customHeight="1">
      <c r="A87" s="17">
        <v>13508</v>
      </c>
      <c r="B87" s="18" t="s">
        <v>115</v>
      </c>
      <c r="C87" s="19"/>
      <c r="D87" s="20">
        <f t="shared" si="1"/>
        <v>0</v>
      </c>
      <c r="E87" s="20">
        <f>'[1]texakan vchar'!E15</f>
        <v>0</v>
      </c>
      <c r="F87" s="20" t="s">
        <v>19</v>
      </c>
    </row>
    <row r="88" spans="1:6" s="8" customFormat="1" ht="17.25" customHeight="1">
      <c r="A88" s="17">
        <v>13509</v>
      </c>
      <c r="B88" s="18" t="s">
        <v>116</v>
      </c>
      <c r="C88" s="19"/>
      <c r="D88" s="20">
        <f t="shared" si="1"/>
        <v>0</v>
      </c>
      <c r="E88" s="20"/>
      <c r="F88" s="20" t="s">
        <v>19</v>
      </c>
    </row>
    <row r="89" spans="1:6" s="9" customFormat="1" ht="27.75" customHeight="1">
      <c r="A89" s="17">
        <v>13510</v>
      </c>
      <c r="B89" s="18" t="s">
        <v>117</v>
      </c>
      <c r="C89" s="19"/>
      <c r="D89" s="20">
        <f t="shared" si="1"/>
        <v>0</v>
      </c>
      <c r="E89" s="20"/>
      <c r="F89" s="20" t="s">
        <v>19</v>
      </c>
    </row>
    <row r="90" spans="1:6" s="9" customFormat="1" ht="27.75" customHeight="1">
      <c r="A90" s="17">
        <v>13511</v>
      </c>
      <c r="B90" s="18" t="s">
        <v>118</v>
      </c>
      <c r="C90" s="19"/>
      <c r="D90" s="20">
        <f t="shared" si="1"/>
        <v>0</v>
      </c>
      <c r="E90" s="20"/>
      <c r="F90" s="20" t="s">
        <v>19</v>
      </c>
    </row>
    <row r="91" spans="1:6" s="8" customFormat="1" ht="27.75" customHeight="1">
      <c r="A91" s="17">
        <v>13512</v>
      </c>
      <c r="B91" s="18" t="s">
        <v>119</v>
      </c>
      <c r="C91" s="19"/>
      <c r="D91" s="20">
        <f t="shared" si="1"/>
        <v>0</v>
      </c>
      <c r="E91" s="20"/>
      <c r="F91" s="20" t="s">
        <v>19</v>
      </c>
    </row>
    <row r="92" spans="1:6" s="8" customFormat="1" ht="27.75" customHeight="1">
      <c r="A92" s="17">
        <v>13513</v>
      </c>
      <c r="B92" s="18" t="s">
        <v>120</v>
      </c>
      <c r="C92" s="19"/>
      <c r="D92" s="20">
        <f t="shared" si="1"/>
        <v>0</v>
      </c>
      <c r="E92" s="20">
        <f>'[1]texakan vchar'!E21</f>
        <v>0</v>
      </c>
      <c r="F92" s="20" t="s">
        <v>19</v>
      </c>
    </row>
    <row r="93" spans="1:6" s="9" customFormat="1" ht="27.75" customHeight="1">
      <c r="A93" s="17">
        <v>13514</v>
      </c>
      <c r="B93" s="18" t="s">
        <v>121</v>
      </c>
      <c r="C93" s="19"/>
      <c r="D93" s="20">
        <f t="shared" si="1"/>
        <v>0</v>
      </c>
      <c r="E93" s="20">
        <f>'[1]texakan vchar'!E22+'[1]texakan vchar'!E23</f>
        <v>0</v>
      </c>
      <c r="F93" s="20" t="s">
        <v>19</v>
      </c>
    </row>
    <row r="94" spans="1:6" s="8" customFormat="1" ht="27.75" customHeight="1">
      <c r="A94" s="17">
        <v>13515</v>
      </c>
      <c r="B94" s="18" t="s">
        <v>122</v>
      </c>
      <c r="C94" s="19"/>
      <c r="D94" s="20">
        <f t="shared" si="1"/>
        <v>0</v>
      </c>
      <c r="E94" s="20"/>
      <c r="F94" s="20" t="s">
        <v>19</v>
      </c>
    </row>
    <row r="95" spans="1:6" s="9" customFormat="1" ht="27.75" customHeight="1">
      <c r="A95" s="17">
        <v>13516</v>
      </c>
      <c r="B95" s="18" t="s">
        <v>123</v>
      </c>
      <c r="C95" s="19"/>
      <c r="D95" s="20">
        <f t="shared" si="1"/>
        <v>0</v>
      </c>
      <c r="E95" s="20"/>
      <c r="F95" s="20" t="s">
        <v>19</v>
      </c>
    </row>
    <row r="96" spans="1:6" s="9" customFormat="1" ht="27.75" customHeight="1">
      <c r="A96" s="17">
        <v>13517</v>
      </c>
      <c r="B96" s="18" t="s">
        <v>124</v>
      </c>
      <c r="C96" s="19"/>
      <c r="D96" s="20">
        <f t="shared" si="1"/>
        <v>0</v>
      </c>
      <c r="E96" s="20"/>
      <c r="F96" s="20" t="s">
        <v>19</v>
      </c>
    </row>
    <row r="97" spans="1:6" s="8" customFormat="1" ht="27.75" customHeight="1">
      <c r="A97" s="17">
        <v>13518</v>
      </c>
      <c r="B97" s="18" t="s">
        <v>125</v>
      </c>
      <c r="C97" s="19"/>
      <c r="D97" s="20">
        <f t="shared" si="1"/>
        <v>0</v>
      </c>
      <c r="E97" s="20"/>
      <c r="F97" s="20" t="s">
        <v>19</v>
      </c>
    </row>
    <row r="98" spans="1:6" s="9" customFormat="1" ht="27.75" customHeight="1">
      <c r="A98" s="17">
        <v>13519</v>
      </c>
      <c r="B98" s="18" t="s">
        <v>126</v>
      </c>
      <c r="C98" s="19"/>
      <c r="D98" s="20">
        <f t="shared" si="1"/>
        <v>0</v>
      </c>
      <c r="E98" s="20">
        <f>'[1]texakan vchar'!E28</f>
        <v>0</v>
      </c>
      <c r="F98" s="20" t="s">
        <v>19</v>
      </c>
    </row>
    <row r="99" spans="1:6" s="9" customFormat="1" ht="27.75" customHeight="1">
      <c r="A99" s="17">
        <v>13520</v>
      </c>
      <c r="B99" s="18" t="s">
        <v>127</v>
      </c>
      <c r="C99" s="19"/>
      <c r="D99" s="20">
        <f t="shared" si="1"/>
        <v>0</v>
      </c>
      <c r="E99" s="20"/>
      <c r="F99" s="20" t="s">
        <v>19</v>
      </c>
    </row>
    <row r="100" spans="1:6" s="8" customFormat="1" ht="27.75" customHeight="1">
      <c r="A100" s="17">
        <v>1352</v>
      </c>
      <c r="B100" s="18" t="s">
        <v>128</v>
      </c>
      <c r="C100" s="19"/>
      <c r="D100" s="20">
        <f t="shared" si="1"/>
        <v>0</v>
      </c>
      <c r="E100" s="22"/>
      <c r="F100" s="20" t="s">
        <v>19</v>
      </c>
    </row>
    <row r="101" spans="1:6" s="8" customFormat="1" ht="27.75" customHeight="1">
      <c r="A101" s="17">
        <v>1353</v>
      </c>
      <c r="B101" s="18" t="s">
        <v>129</v>
      </c>
      <c r="C101" s="19"/>
      <c r="D101" s="20">
        <f t="shared" si="1"/>
        <v>0</v>
      </c>
      <c r="E101" s="20"/>
      <c r="F101" s="20" t="s">
        <v>19</v>
      </c>
    </row>
    <row r="102" spans="1:6" s="9" customFormat="1" ht="27.75" customHeight="1">
      <c r="A102" s="17">
        <v>1360</v>
      </c>
      <c r="B102" s="18" t="s">
        <v>130</v>
      </c>
      <c r="C102" s="19" t="s">
        <v>131</v>
      </c>
      <c r="D102" s="20">
        <f>SUM(D103,D104)</f>
        <v>0</v>
      </c>
      <c r="E102" s="20">
        <f>SUM(E103,E104)</f>
        <v>0</v>
      </c>
      <c r="F102" s="20" t="s">
        <v>19</v>
      </c>
    </row>
    <row r="103" spans="1:6" s="9" customFormat="1" ht="42" customHeight="1">
      <c r="A103" s="17">
        <v>1361</v>
      </c>
      <c r="B103" s="18" t="s">
        <v>132</v>
      </c>
      <c r="C103" s="19"/>
      <c r="D103" s="20">
        <f>SUM(E103,F103)</f>
        <v>0</v>
      </c>
      <c r="E103" s="23"/>
      <c r="F103" s="20" t="s">
        <v>19</v>
      </c>
    </row>
    <row r="104" spans="1:6" s="9" customFormat="1" ht="42.75" customHeight="1">
      <c r="A104" s="17">
        <v>1362</v>
      </c>
      <c r="B104" s="18" t="s">
        <v>133</v>
      </c>
      <c r="C104" s="19"/>
      <c r="D104" s="20">
        <f>SUM(E104,F104)</f>
        <v>0</v>
      </c>
      <c r="E104" s="20"/>
      <c r="F104" s="20" t="s">
        <v>19</v>
      </c>
    </row>
    <row r="105" spans="1:6" s="9" customFormat="1" ht="27.75" customHeight="1">
      <c r="A105" s="17">
        <v>1370</v>
      </c>
      <c r="B105" s="18" t="s">
        <v>134</v>
      </c>
      <c r="C105" s="19" t="s">
        <v>135</v>
      </c>
      <c r="D105" s="20">
        <f>SUM(D106,D107)</f>
        <v>0</v>
      </c>
      <c r="E105" s="20">
        <f>SUM(E106,E107)</f>
        <v>0</v>
      </c>
      <c r="F105" s="20" t="s">
        <v>19</v>
      </c>
    </row>
    <row r="106" spans="1:6" s="9" customFormat="1" ht="27.75" customHeight="1">
      <c r="A106" s="17">
        <v>1371</v>
      </c>
      <c r="B106" s="18" t="s">
        <v>136</v>
      </c>
      <c r="C106" s="19"/>
      <c r="D106" s="20">
        <f>SUM(E106,F106)</f>
        <v>0</v>
      </c>
      <c r="E106" s="20"/>
      <c r="F106" s="20" t="s">
        <v>19</v>
      </c>
    </row>
    <row r="107" spans="1:6" s="8" customFormat="1" ht="27.75" customHeight="1">
      <c r="A107" s="17">
        <v>1372</v>
      </c>
      <c r="B107" s="18" t="s">
        <v>137</v>
      </c>
      <c r="C107" s="19"/>
      <c r="D107" s="20">
        <f>SUM(E107,F107)</f>
        <v>0</v>
      </c>
      <c r="E107" s="20"/>
      <c r="F107" s="20" t="s">
        <v>19</v>
      </c>
    </row>
    <row r="108" spans="1:6" s="8" customFormat="1" ht="27.75" customHeight="1">
      <c r="A108" s="17">
        <v>1380</v>
      </c>
      <c r="B108" s="18" t="s">
        <v>138</v>
      </c>
      <c r="C108" s="19" t="s">
        <v>139</v>
      </c>
      <c r="D108" s="20">
        <f>SUM(D109,D110)</f>
        <v>0</v>
      </c>
      <c r="E108" s="20" t="s">
        <v>19</v>
      </c>
      <c r="F108" s="20">
        <f>SUM(F109,F110)</f>
        <v>0</v>
      </c>
    </row>
    <row r="109" spans="1:6" s="9" customFormat="1" ht="27.75" customHeight="1">
      <c r="A109" s="17">
        <v>1381</v>
      </c>
      <c r="B109" s="18" t="s">
        <v>140</v>
      </c>
      <c r="C109" s="19"/>
      <c r="D109" s="20">
        <f>SUM(E109,F109)</f>
        <v>0</v>
      </c>
      <c r="E109" s="20" t="s">
        <v>19</v>
      </c>
      <c r="F109" s="20"/>
    </row>
    <row r="110" spans="1:6" s="9" customFormat="1" ht="27.75" customHeight="1">
      <c r="A110" s="17">
        <v>1382</v>
      </c>
      <c r="B110" s="18" t="s">
        <v>141</v>
      </c>
      <c r="C110" s="19"/>
      <c r="D110" s="20">
        <f>SUM(E110,F110)</f>
        <v>0</v>
      </c>
      <c r="E110" s="20" t="s">
        <v>19</v>
      </c>
      <c r="F110" s="20"/>
    </row>
    <row r="111" spans="1:6" s="9" customFormat="1" ht="27.75" customHeight="1">
      <c r="A111" s="17">
        <v>1390</v>
      </c>
      <c r="B111" s="18" t="s">
        <v>142</v>
      </c>
      <c r="C111" s="19" t="s">
        <v>143</v>
      </c>
      <c r="D111" s="20">
        <f>SUM(D112,D114)</f>
        <v>237.5</v>
      </c>
      <c r="E111" s="20">
        <f>SUM(E112:E114)</f>
        <v>237.5</v>
      </c>
      <c r="F111" s="20">
        <f>SUM(F112:F114)</f>
        <v>0</v>
      </c>
    </row>
    <row r="112" spans="1:6" s="9" customFormat="1" ht="27.75" customHeight="1">
      <c r="A112" s="17">
        <v>1391</v>
      </c>
      <c r="B112" s="18" t="s">
        <v>144</v>
      </c>
      <c r="C112" s="19"/>
      <c r="D112" s="20">
        <f>SUM(E112,F112)</f>
        <v>0</v>
      </c>
      <c r="E112" s="20" t="s">
        <v>19</v>
      </c>
      <c r="F112" s="24"/>
    </row>
    <row r="113" spans="1:10" s="8" customFormat="1" ht="28.5" customHeight="1">
      <c r="A113" s="17">
        <v>1392</v>
      </c>
      <c r="B113" s="18" t="s">
        <v>145</v>
      </c>
      <c r="C113" s="19"/>
      <c r="D113" s="20">
        <f>SUM(E113,F113)</f>
        <v>0</v>
      </c>
      <c r="E113" s="25" t="s">
        <v>19</v>
      </c>
      <c r="F113" s="22"/>
    </row>
    <row r="114" spans="1:10" s="8" customFormat="1" ht="54" customHeight="1">
      <c r="A114" s="17">
        <v>1393</v>
      </c>
      <c r="B114" s="18" t="s">
        <v>146</v>
      </c>
      <c r="C114" s="19"/>
      <c r="D114" s="20">
        <f>SUM(E114,F114)</f>
        <v>237.5</v>
      </c>
      <c r="E114" s="22">
        <v>237.5</v>
      </c>
      <c r="F114" s="26"/>
    </row>
    <row r="115" spans="1:10" s="9" customFormat="1" ht="28.5" customHeight="1">
      <c r="A115" s="27"/>
      <c r="J115" s="28"/>
    </row>
    <row r="116" spans="1:10" s="9" customFormat="1" ht="28.5" customHeight="1">
      <c r="A116" s="27"/>
    </row>
    <row r="117" spans="1:10" s="9" customFormat="1" ht="27.75" customHeight="1">
      <c r="A117" s="27"/>
    </row>
    <row r="118" spans="1:10" s="8" customFormat="1" ht="15" customHeight="1">
      <c r="A118" s="27"/>
    </row>
    <row r="119" spans="1:10" s="8" customFormat="1" ht="27.75" hidden="1" customHeight="1">
      <c r="A119" s="27"/>
    </row>
    <row r="120" spans="1:10" s="9" customFormat="1" ht="27.75" hidden="1" customHeight="1">
      <c r="A120" s="27"/>
    </row>
    <row r="121" spans="1:10" s="9" customFormat="1" ht="41.25" customHeight="1">
      <c r="A121" s="27"/>
    </row>
    <row r="122" spans="1:10" s="9" customFormat="1" ht="39.75" customHeight="1">
      <c r="A122" s="27"/>
    </row>
    <row r="123" spans="1:10" s="8" customFormat="1" ht="18.75" customHeight="1">
      <c r="A123" s="27"/>
    </row>
    <row r="124" spans="1:10" s="8" customFormat="1" ht="27.75" hidden="1" customHeight="1">
      <c r="A124" s="27"/>
    </row>
    <row r="125" spans="1:10" s="9" customFormat="1" ht="27.75" hidden="1" customHeight="1">
      <c r="A125" s="27"/>
    </row>
    <row r="126" spans="1:10" s="9" customFormat="1" ht="64.5" customHeight="1">
      <c r="A126" s="27"/>
    </row>
    <row r="127" spans="1:10" s="9" customFormat="1" ht="64.5" customHeight="1">
      <c r="A127" s="27"/>
    </row>
    <row r="128" spans="1:10" s="8" customFormat="1" ht="17.25" customHeight="1">
      <c r="A128" s="27"/>
    </row>
    <row r="129" spans="1:9" s="8" customFormat="1" ht="27.75" hidden="1" customHeight="1">
      <c r="A129" s="27"/>
    </row>
    <row r="130" spans="1:9" s="9" customFormat="1" ht="27.75" hidden="1" customHeight="1">
      <c r="A130" s="27"/>
    </row>
    <row r="131" spans="1:9" s="9" customFormat="1" ht="93" customHeight="1">
      <c r="A131" s="27"/>
    </row>
    <row r="132" spans="1:9" s="9" customFormat="1" ht="93" customHeight="1">
      <c r="A132" s="27"/>
    </row>
    <row r="133" spans="1:9" s="8" customFormat="1" ht="15" customHeight="1">
      <c r="A133" s="27"/>
    </row>
    <row r="134" spans="1:9" s="8" customFormat="1" ht="27.75" hidden="1" customHeight="1">
      <c r="A134" s="27"/>
    </row>
    <row r="135" spans="1:9" s="9" customFormat="1" ht="27.75" hidden="1" customHeight="1">
      <c r="A135" s="27"/>
    </row>
    <row r="136" spans="1:9" s="9" customFormat="1" ht="25.5" customHeight="1">
      <c r="A136" s="27"/>
    </row>
    <row r="137" spans="1:9" s="9" customFormat="1" ht="27.75" customHeight="1">
      <c r="A137" s="27"/>
      <c r="I137" s="21"/>
    </row>
    <row r="138" spans="1:9" s="9" customFormat="1" ht="12">
      <c r="A138" s="27"/>
    </row>
    <row r="139" spans="1:9" s="9" customFormat="1">
      <c r="A139" s="29"/>
      <c r="B139" s="30"/>
      <c r="C139" s="30"/>
      <c r="D139" s="30"/>
      <c r="E139" s="30"/>
      <c r="F139" s="30"/>
    </row>
    <row r="140" spans="1:9" s="9" customFormat="1">
      <c r="A140" s="29"/>
      <c r="B140" s="30"/>
      <c r="C140" s="30"/>
      <c r="D140" s="30"/>
      <c r="E140" s="30"/>
      <c r="F140" s="30"/>
    </row>
  </sheetData>
  <mergeCells count="7">
    <mergeCell ref="A1:F1"/>
    <mergeCell ref="A2:F2"/>
    <mergeCell ref="E4:F4"/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2"/>
  <sheetViews>
    <sheetView workbookViewId="0">
      <selection activeCell="L5" sqref="L5"/>
    </sheetView>
  </sheetViews>
  <sheetFormatPr defaultRowHeight="16.2"/>
  <cols>
    <col min="1" max="1" width="5.109375" style="38" customWidth="1"/>
    <col min="2" max="2" width="5.109375" style="74" customWidth="1"/>
    <col min="3" max="3" width="6.33203125" style="75" customWidth="1"/>
    <col min="4" max="4" width="5.6640625" style="75" customWidth="1"/>
    <col min="5" max="5" width="45.44140625" style="71" customWidth="1"/>
    <col min="6" max="6" width="47.5546875" style="72" hidden="1" customWidth="1"/>
    <col min="7" max="7" width="9.5546875" style="37" customWidth="1"/>
    <col min="8" max="8" width="8.5546875" style="37" customWidth="1"/>
    <col min="9" max="9" width="8.33203125" style="37" customWidth="1"/>
    <col min="10" max="256" width="9.109375" style="37"/>
    <col min="257" max="258" width="5.109375" style="37" customWidth="1"/>
    <col min="259" max="259" width="6.33203125" style="37" customWidth="1"/>
    <col min="260" max="260" width="5.6640625" style="37" customWidth="1"/>
    <col min="261" max="261" width="49.88671875" style="37" customWidth="1"/>
    <col min="262" max="262" width="0" style="37" hidden="1" customWidth="1"/>
    <col min="263" max="263" width="10.33203125" style="37" customWidth="1"/>
    <col min="264" max="264" width="11.6640625" style="37" customWidth="1"/>
    <col min="265" max="265" width="12.44140625" style="37" customWidth="1"/>
    <col min="266" max="512" width="9.109375" style="37"/>
    <col min="513" max="514" width="5.109375" style="37" customWidth="1"/>
    <col min="515" max="515" width="6.33203125" style="37" customWidth="1"/>
    <col min="516" max="516" width="5.6640625" style="37" customWidth="1"/>
    <col min="517" max="517" width="49.88671875" style="37" customWidth="1"/>
    <col min="518" max="518" width="0" style="37" hidden="1" customWidth="1"/>
    <col min="519" max="519" width="10.33203125" style="37" customWidth="1"/>
    <col min="520" max="520" width="11.6640625" style="37" customWidth="1"/>
    <col min="521" max="521" width="12.44140625" style="37" customWidth="1"/>
    <col min="522" max="768" width="9.109375" style="37"/>
    <col min="769" max="770" width="5.109375" style="37" customWidth="1"/>
    <col min="771" max="771" width="6.33203125" style="37" customWidth="1"/>
    <col min="772" max="772" width="5.6640625" style="37" customWidth="1"/>
    <col min="773" max="773" width="49.88671875" style="37" customWidth="1"/>
    <col min="774" max="774" width="0" style="37" hidden="1" customWidth="1"/>
    <col min="775" max="775" width="10.33203125" style="37" customWidth="1"/>
    <col min="776" max="776" width="11.6640625" style="37" customWidth="1"/>
    <col min="777" max="777" width="12.44140625" style="37" customWidth="1"/>
    <col min="778" max="1024" width="9.109375" style="37"/>
    <col min="1025" max="1026" width="5.109375" style="37" customWidth="1"/>
    <col min="1027" max="1027" width="6.33203125" style="37" customWidth="1"/>
    <col min="1028" max="1028" width="5.6640625" style="37" customWidth="1"/>
    <col min="1029" max="1029" width="49.88671875" style="37" customWidth="1"/>
    <col min="1030" max="1030" width="0" style="37" hidden="1" customWidth="1"/>
    <col min="1031" max="1031" width="10.33203125" style="37" customWidth="1"/>
    <col min="1032" max="1032" width="11.6640625" style="37" customWidth="1"/>
    <col min="1033" max="1033" width="12.44140625" style="37" customWidth="1"/>
    <col min="1034" max="1280" width="9.109375" style="37"/>
    <col min="1281" max="1282" width="5.109375" style="37" customWidth="1"/>
    <col min="1283" max="1283" width="6.33203125" style="37" customWidth="1"/>
    <col min="1284" max="1284" width="5.6640625" style="37" customWidth="1"/>
    <col min="1285" max="1285" width="49.88671875" style="37" customWidth="1"/>
    <col min="1286" max="1286" width="0" style="37" hidden="1" customWidth="1"/>
    <col min="1287" max="1287" width="10.33203125" style="37" customWidth="1"/>
    <col min="1288" max="1288" width="11.6640625" style="37" customWidth="1"/>
    <col min="1289" max="1289" width="12.44140625" style="37" customWidth="1"/>
    <col min="1290" max="1536" width="9.109375" style="37"/>
    <col min="1537" max="1538" width="5.109375" style="37" customWidth="1"/>
    <col min="1539" max="1539" width="6.33203125" style="37" customWidth="1"/>
    <col min="1540" max="1540" width="5.6640625" style="37" customWidth="1"/>
    <col min="1541" max="1541" width="49.88671875" style="37" customWidth="1"/>
    <col min="1542" max="1542" width="0" style="37" hidden="1" customWidth="1"/>
    <col min="1543" max="1543" width="10.33203125" style="37" customWidth="1"/>
    <col min="1544" max="1544" width="11.6640625" style="37" customWidth="1"/>
    <col min="1545" max="1545" width="12.44140625" style="37" customWidth="1"/>
    <col min="1546" max="1792" width="9.109375" style="37"/>
    <col min="1793" max="1794" width="5.109375" style="37" customWidth="1"/>
    <col min="1795" max="1795" width="6.33203125" style="37" customWidth="1"/>
    <col min="1796" max="1796" width="5.6640625" style="37" customWidth="1"/>
    <col min="1797" max="1797" width="49.88671875" style="37" customWidth="1"/>
    <col min="1798" max="1798" width="0" style="37" hidden="1" customWidth="1"/>
    <col min="1799" max="1799" width="10.33203125" style="37" customWidth="1"/>
    <col min="1800" max="1800" width="11.6640625" style="37" customWidth="1"/>
    <col min="1801" max="1801" width="12.44140625" style="37" customWidth="1"/>
    <col min="1802" max="2048" width="9.109375" style="37"/>
    <col min="2049" max="2050" width="5.109375" style="37" customWidth="1"/>
    <col min="2051" max="2051" width="6.33203125" style="37" customWidth="1"/>
    <col min="2052" max="2052" width="5.6640625" style="37" customWidth="1"/>
    <col min="2053" max="2053" width="49.88671875" style="37" customWidth="1"/>
    <col min="2054" max="2054" width="0" style="37" hidden="1" customWidth="1"/>
    <col min="2055" max="2055" width="10.33203125" style="37" customWidth="1"/>
    <col min="2056" max="2056" width="11.6640625" style="37" customWidth="1"/>
    <col min="2057" max="2057" width="12.44140625" style="37" customWidth="1"/>
    <col min="2058" max="2304" width="9.109375" style="37"/>
    <col min="2305" max="2306" width="5.109375" style="37" customWidth="1"/>
    <col min="2307" max="2307" width="6.33203125" style="37" customWidth="1"/>
    <col min="2308" max="2308" width="5.6640625" style="37" customWidth="1"/>
    <col min="2309" max="2309" width="49.88671875" style="37" customWidth="1"/>
    <col min="2310" max="2310" width="0" style="37" hidden="1" customWidth="1"/>
    <col min="2311" max="2311" width="10.33203125" style="37" customWidth="1"/>
    <col min="2312" max="2312" width="11.6640625" style="37" customWidth="1"/>
    <col min="2313" max="2313" width="12.44140625" style="37" customWidth="1"/>
    <col min="2314" max="2560" width="9.109375" style="37"/>
    <col min="2561" max="2562" width="5.109375" style="37" customWidth="1"/>
    <col min="2563" max="2563" width="6.33203125" style="37" customWidth="1"/>
    <col min="2564" max="2564" width="5.6640625" style="37" customWidth="1"/>
    <col min="2565" max="2565" width="49.88671875" style="37" customWidth="1"/>
    <col min="2566" max="2566" width="0" style="37" hidden="1" customWidth="1"/>
    <col min="2567" max="2567" width="10.33203125" style="37" customWidth="1"/>
    <col min="2568" max="2568" width="11.6640625" style="37" customWidth="1"/>
    <col min="2569" max="2569" width="12.44140625" style="37" customWidth="1"/>
    <col min="2570" max="2816" width="9.109375" style="37"/>
    <col min="2817" max="2818" width="5.109375" style="37" customWidth="1"/>
    <col min="2819" max="2819" width="6.33203125" style="37" customWidth="1"/>
    <col min="2820" max="2820" width="5.6640625" style="37" customWidth="1"/>
    <col min="2821" max="2821" width="49.88671875" style="37" customWidth="1"/>
    <col min="2822" max="2822" width="0" style="37" hidden="1" customWidth="1"/>
    <col min="2823" max="2823" width="10.33203125" style="37" customWidth="1"/>
    <col min="2824" max="2824" width="11.6640625" style="37" customWidth="1"/>
    <col min="2825" max="2825" width="12.44140625" style="37" customWidth="1"/>
    <col min="2826" max="3072" width="9.109375" style="37"/>
    <col min="3073" max="3074" width="5.109375" style="37" customWidth="1"/>
    <col min="3075" max="3075" width="6.33203125" style="37" customWidth="1"/>
    <col min="3076" max="3076" width="5.6640625" style="37" customWidth="1"/>
    <col min="3077" max="3077" width="49.88671875" style="37" customWidth="1"/>
    <col min="3078" max="3078" width="0" style="37" hidden="1" customWidth="1"/>
    <col min="3079" max="3079" width="10.33203125" style="37" customWidth="1"/>
    <col min="3080" max="3080" width="11.6640625" style="37" customWidth="1"/>
    <col min="3081" max="3081" width="12.44140625" style="37" customWidth="1"/>
    <col min="3082" max="3328" width="9.109375" style="37"/>
    <col min="3329" max="3330" width="5.109375" style="37" customWidth="1"/>
    <col min="3331" max="3331" width="6.33203125" style="37" customWidth="1"/>
    <col min="3332" max="3332" width="5.6640625" style="37" customWidth="1"/>
    <col min="3333" max="3333" width="49.88671875" style="37" customWidth="1"/>
    <col min="3334" max="3334" width="0" style="37" hidden="1" customWidth="1"/>
    <col min="3335" max="3335" width="10.33203125" style="37" customWidth="1"/>
    <col min="3336" max="3336" width="11.6640625" style="37" customWidth="1"/>
    <col min="3337" max="3337" width="12.44140625" style="37" customWidth="1"/>
    <col min="3338" max="3584" width="9.109375" style="37"/>
    <col min="3585" max="3586" width="5.109375" style="37" customWidth="1"/>
    <col min="3587" max="3587" width="6.33203125" style="37" customWidth="1"/>
    <col min="3588" max="3588" width="5.6640625" style="37" customWidth="1"/>
    <col min="3589" max="3589" width="49.88671875" style="37" customWidth="1"/>
    <col min="3590" max="3590" width="0" style="37" hidden="1" customWidth="1"/>
    <col min="3591" max="3591" width="10.33203125" style="37" customWidth="1"/>
    <col min="3592" max="3592" width="11.6640625" style="37" customWidth="1"/>
    <col min="3593" max="3593" width="12.44140625" style="37" customWidth="1"/>
    <col min="3594" max="3840" width="9.109375" style="37"/>
    <col min="3841" max="3842" width="5.109375" style="37" customWidth="1"/>
    <col min="3843" max="3843" width="6.33203125" style="37" customWidth="1"/>
    <col min="3844" max="3844" width="5.6640625" style="37" customWidth="1"/>
    <col min="3845" max="3845" width="49.88671875" style="37" customWidth="1"/>
    <col min="3846" max="3846" width="0" style="37" hidden="1" customWidth="1"/>
    <col min="3847" max="3847" width="10.33203125" style="37" customWidth="1"/>
    <col min="3848" max="3848" width="11.6640625" style="37" customWidth="1"/>
    <col min="3849" max="3849" width="12.44140625" style="37" customWidth="1"/>
    <col min="3850" max="4096" width="9.109375" style="37"/>
    <col min="4097" max="4098" width="5.109375" style="37" customWidth="1"/>
    <col min="4099" max="4099" width="6.33203125" style="37" customWidth="1"/>
    <col min="4100" max="4100" width="5.6640625" style="37" customWidth="1"/>
    <col min="4101" max="4101" width="49.88671875" style="37" customWidth="1"/>
    <col min="4102" max="4102" width="0" style="37" hidden="1" customWidth="1"/>
    <col min="4103" max="4103" width="10.33203125" style="37" customWidth="1"/>
    <col min="4104" max="4104" width="11.6640625" style="37" customWidth="1"/>
    <col min="4105" max="4105" width="12.44140625" style="37" customWidth="1"/>
    <col min="4106" max="4352" width="9.109375" style="37"/>
    <col min="4353" max="4354" width="5.109375" style="37" customWidth="1"/>
    <col min="4355" max="4355" width="6.33203125" style="37" customWidth="1"/>
    <col min="4356" max="4356" width="5.6640625" style="37" customWidth="1"/>
    <col min="4357" max="4357" width="49.88671875" style="37" customWidth="1"/>
    <col min="4358" max="4358" width="0" style="37" hidden="1" customWidth="1"/>
    <col min="4359" max="4359" width="10.33203125" style="37" customWidth="1"/>
    <col min="4360" max="4360" width="11.6640625" style="37" customWidth="1"/>
    <col min="4361" max="4361" width="12.44140625" style="37" customWidth="1"/>
    <col min="4362" max="4608" width="9.109375" style="37"/>
    <col min="4609" max="4610" width="5.109375" style="37" customWidth="1"/>
    <col min="4611" max="4611" width="6.33203125" style="37" customWidth="1"/>
    <col min="4612" max="4612" width="5.6640625" style="37" customWidth="1"/>
    <col min="4613" max="4613" width="49.88671875" style="37" customWidth="1"/>
    <col min="4614" max="4614" width="0" style="37" hidden="1" customWidth="1"/>
    <col min="4615" max="4615" width="10.33203125" style="37" customWidth="1"/>
    <col min="4616" max="4616" width="11.6640625" style="37" customWidth="1"/>
    <col min="4617" max="4617" width="12.44140625" style="37" customWidth="1"/>
    <col min="4618" max="4864" width="9.109375" style="37"/>
    <col min="4865" max="4866" width="5.109375" style="37" customWidth="1"/>
    <col min="4867" max="4867" width="6.33203125" style="37" customWidth="1"/>
    <col min="4868" max="4868" width="5.6640625" style="37" customWidth="1"/>
    <col min="4869" max="4869" width="49.88671875" style="37" customWidth="1"/>
    <col min="4870" max="4870" width="0" style="37" hidden="1" customWidth="1"/>
    <col min="4871" max="4871" width="10.33203125" style="37" customWidth="1"/>
    <col min="4872" max="4872" width="11.6640625" style="37" customWidth="1"/>
    <col min="4873" max="4873" width="12.44140625" style="37" customWidth="1"/>
    <col min="4874" max="5120" width="9.109375" style="37"/>
    <col min="5121" max="5122" width="5.109375" style="37" customWidth="1"/>
    <col min="5123" max="5123" width="6.33203125" style="37" customWidth="1"/>
    <col min="5124" max="5124" width="5.6640625" style="37" customWidth="1"/>
    <col min="5125" max="5125" width="49.88671875" style="37" customWidth="1"/>
    <col min="5126" max="5126" width="0" style="37" hidden="1" customWidth="1"/>
    <col min="5127" max="5127" width="10.33203125" style="37" customWidth="1"/>
    <col min="5128" max="5128" width="11.6640625" style="37" customWidth="1"/>
    <col min="5129" max="5129" width="12.44140625" style="37" customWidth="1"/>
    <col min="5130" max="5376" width="9.109375" style="37"/>
    <col min="5377" max="5378" width="5.109375" style="37" customWidth="1"/>
    <col min="5379" max="5379" width="6.33203125" style="37" customWidth="1"/>
    <col min="5380" max="5380" width="5.6640625" style="37" customWidth="1"/>
    <col min="5381" max="5381" width="49.88671875" style="37" customWidth="1"/>
    <col min="5382" max="5382" width="0" style="37" hidden="1" customWidth="1"/>
    <col min="5383" max="5383" width="10.33203125" style="37" customWidth="1"/>
    <col min="5384" max="5384" width="11.6640625" style="37" customWidth="1"/>
    <col min="5385" max="5385" width="12.44140625" style="37" customWidth="1"/>
    <col min="5386" max="5632" width="9.109375" style="37"/>
    <col min="5633" max="5634" width="5.109375" style="37" customWidth="1"/>
    <col min="5635" max="5635" width="6.33203125" style="37" customWidth="1"/>
    <col min="5636" max="5636" width="5.6640625" style="37" customWidth="1"/>
    <col min="5637" max="5637" width="49.88671875" style="37" customWidth="1"/>
    <col min="5638" max="5638" width="0" style="37" hidden="1" customWidth="1"/>
    <col min="5639" max="5639" width="10.33203125" style="37" customWidth="1"/>
    <col min="5640" max="5640" width="11.6640625" style="37" customWidth="1"/>
    <col min="5641" max="5641" width="12.44140625" style="37" customWidth="1"/>
    <col min="5642" max="5888" width="9.109375" style="37"/>
    <col min="5889" max="5890" width="5.109375" style="37" customWidth="1"/>
    <col min="5891" max="5891" width="6.33203125" style="37" customWidth="1"/>
    <col min="5892" max="5892" width="5.6640625" style="37" customWidth="1"/>
    <col min="5893" max="5893" width="49.88671875" style="37" customWidth="1"/>
    <col min="5894" max="5894" width="0" style="37" hidden="1" customWidth="1"/>
    <col min="5895" max="5895" width="10.33203125" style="37" customWidth="1"/>
    <col min="5896" max="5896" width="11.6640625" style="37" customWidth="1"/>
    <col min="5897" max="5897" width="12.44140625" style="37" customWidth="1"/>
    <col min="5898" max="6144" width="9.109375" style="37"/>
    <col min="6145" max="6146" width="5.109375" style="37" customWidth="1"/>
    <col min="6147" max="6147" width="6.33203125" style="37" customWidth="1"/>
    <col min="6148" max="6148" width="5.6640625" style="37" customWidth="1"/>
    <col min="6149" max="6149" width="49.88671875" style="37" customWidth="1"/>
    <col min="6150" max="6150" width="0" style="37" hidden="1" customWidth="1"/>
    <col min="6151" max="6151" width="10.33203125" style="37" customWidth="1"/>
    <col min="6152" max="6152" width="11.6640625" style="37" customWidth="1"/>
    <col min="6153" max="6153" width="12.44140625" style="37" customWidth="1"/>
    <col min="6154" max="6400" width="9.109375" style="37"/>
    <col min="6401" max="6402" width="5.109375" style="37" customWidth="1"/>
    <col min="6403" max="6403" width="6.33203125" style="37" customWidth="1"/>
    <col min="6404" max="6404" width="5.6640625" style="37" customWidth="1"/>
    <col min="6405" max="6405" width="49.88671875" style="37" customWidth="1"/>
    <col min="6406" max="6406" width="0" style="37" hidden="1" customWidth="1"/>
    <col min="6407" max="6407" width="10.33203125" style="37" customWidth="1"/>
    <col min="6408" max="6408" width="11.6640625" style="37" customWidth="1"/>
    <col min="6409" max="6409" width="12.44140625" style="37" customWidth="1"/>
    <col min="6410" max="6656" width="9.109375" style="37"/>
    <col min="6657" max="6658" width="5.109375" style="37" customWidth="1"/>
    <col min="6659" max="6659" width="6.33203125" style="37" customWidth="1"/>
    <col min="6660" max="6660" width="5.6640625" style="37" customWidth="1"/>
    <col min="6661" max="6661" width="49.88671875" style="37" customWidth="1"/>
    <col min="6662" max="6662" width="0" style="37" hidden="1" customWidth="1"/>
    <col min="6663" max="6663" width="10.33203125" style="37" customWidth="1"/>
    <col min="6664" max="6664" width="11.6640625" style="37" customWidth="1"/>
    <col min="6665" max="6665" width="12.44140625" style="37" customWidth="1"/>
    <col min="6666" max="6912" width="9.109375" style="37"/>
    <col min="6913" max="6914" width="5.109375" style="37" customWidth="1"/>
    <col min="6915" max="6915" width="6.33203125" style="37" customWidth="1"/>
    <col min="6916" max="6916" width="5.6640625" style="37" customWidth="1"/>
    <col min="6917" max="6917" width="49.88671875" style="37" customWidth="1"/>
    <col min="6918" max="6918" width="0" style="37" hidden="1" customWidth="1"/>
    <col min="6919" max="6919" width="10.33203125" style="37" customWidth="1"/>
    <col min="6920" max="6920" width="11.6640625" style="37" customWidth="1"/>
    <col min="6921" max="6921" width="12.44140625" style="37" customWidth="1"/>
    <col min="6922" max="7168" width="9.109375" style="37"/>
    <col min="7169" max="7170" width="5.109375" style="37" customWidth="1"/>
    <col min="7171" max="7171" width="6.33203125" style="37" customWidth="1"/>
    <col min="7172" max="7172" width="5.6640625" style="37" customWidth="1"/>
    <col min="7173" max="7173" width="49.88671875" style="37" customWidth="1"/>
    <col min="7174" max="7174" width="0" style="37" hidden="1" customWidth="1"/>
    <col min="7175" max="7175" width="10.33203125" style="37" customWidth="1"/>
    <col min="7176" max="7176" width="11.6640625" style="37" customWidth="1"/>
    <col min="7177" max="7177" width="12.44140625" style="37" customWidth="1"/>
    <col min="7178" max="7424" width="9.109375" style="37"/>
    <col min="7425" max="7426" width="5.109375" style="37" customWidth="1"/>
    <col min="7427" max="7427" width="6.33203125" style="37" customWidth="1"/>
    <col min="7428" max="7428" width="5.6640625" style="37" customWidth="1"/>
    <col min="7429" max="7429" width="49.88671875" style="37" customWidth="1"/>
    <col min="7430" max="7430" width="0" style="37" hidden="1" customWidth="1"/>
    <col min="7431" max="7431" width="10.33203125" style="37" customWidth="1"/>
    <col min="7432" max="7432" width="11.6640625" style="37" customWidth="1"/>
    <col min="7433" max="7433" width="12.44140625" style="37" customWidth="1"/>
    <col min="7434" max="7680" width="9.109375" style="37"/>
    <col min="7681" max="7682" width="5.109375" style="37" customWidth="1"/>
    <col min="7683" max="7683" width="6.33203125" style="37" customWidth="1"/>
    <col min="7684" max="7684" width="5.6640625" style="37" customWidth="1"/>
    <col min="7685" max="7685" width="49.88671875" style="37" customWidth="1"/>
    <col min="7686" max="7686" width="0" style="37" hidden="1" customWidth="1"/>
    <col min="7687" max="7687" width="10.33203125" style="37" customWidth="1"/>
    <col min="7688" max="7688" width="11.6640625" style="37" customWidth="1"/>
    <col min="7689" max="7689" width="12.44140625" style="37" customWidth="1"/>
    <col min="7690" max="7936" width="9.109375" style="37"/>
    <col min="7937" max="7938" width="5.109375" style="37" customWidth="1"/>
    <col min="7939" max="7939" width="6.33203125" style="37" customWidth="1"/>
    <col min="7940" max="7940" width="5.6640625" style="37" customWidth="1"/>
    <col min="7941" max="7941" width="49.88671875" style="37" customWidth="1"/>
    <col min="7942" max="7942" width="0" style="37" hidden="1" customWidth="1"/>
    <col min="7943" max="7943" width="10.33203125" style="37" customWidth="1"/>
    <col min="7944" max="7944" width="11.6640625" style="37" customWidth="1"/>
    <col min="7945" max="7945" width="12.44140625" style="37" customWidth="1"/>
    <col min="7946" max="8192" width="9.109375" style="37"/>
    <col min="8193" max="8194" width="5.109375" style="37" customWidth="1"/>
    <col min="8195" max="8195" width="6.33203125" style="37" customWidth="1"/>
    <col min="8196" max="8196" width="5.6640625" style="37" customWidth="1"/>
    <col min="8197" max="8197" width="49.88671875" style="37" customWidth="1"/>
    <col min="8198" max="8198" width="0" style="37" hidden="1" customWidth="1"/>
    <col min="8199" max="8199" width="10.33203125" style="37" customWidth="1"/>
    <col min="8200" max="8200" width="11.6640625" style="37" customWidth="1"/>
    <col min="8201" max="8201" width="12.44140625" style="37" customWidth="1"/>
    <col min="8202" max="8448" width="9.109375" style="37"/>
    <col min="8449" max="8450" width="5.109375" style="37" customWidth="1"/>
    <col min="8451" max="8451" width="6.33203125" style="37" customWidth="1"/>
    <col min="8452" max="8452" width="5.6640625" style="37" customWidth="1"/>
    <col min="8453" max="8453" width="49.88671875" style="37" customWidth="1"/>
    <col min="8454" max="8454" width="0" style="37" hidden="1" customWidth="1"/>
    <col min="8455" max="8455" width="10.33203125" style="37" customWidth="1"/>
    <col min="8456" max="8456" width="11.6640625" style="37" customWidth="1"/>
    <col min="8457" max="8457" width="12.44140625" style="37" customWidth="1"/>
    <col min="8458" max="8704" width="9.109375" style="37"/>
    <col min="8705" max="8706" width="5.109375" style="37" customWidth="1"/>
    <col min="8707" max="8707" width="6.33203125" style="37" customWidth="1"/>
    <col min="8708" max="8708" width="5.6640625" style="37" customWidth="1"/>
    <col min="8709" max="8709" width="49.88671875" style="37" customWidth="1"/>
    <col min="8710" max="8710" width="0" style="37" hidden="1" customWidth="1"/>
    <col min="8711" max="8711" width="10.33203125" style="37" customWidth="1"/>
    <col min="8712" max="8712" width="11.6640625" style="37" customWidth="1"/>
    <col min="8713" max="8713" width="12.44140625" style="37" customWidth="1"/>
    <col min="8714" max="8960" width="9.109375" style="37"/>
    <col min="8961" max="8962" width="5.109375" style="37" customWidth="1"/>
    <col min="8963" max="8963" width="6.33203125" style="37" customWidth="1"/>
    <col min="8964" max="8964" width="5.6640625" style="37" customWidth="1"/>
    <col min="8965" max="8965" width="49.88671875" style="37" customWidth="1"/>
    <col min="8966" max="8966" width="0" style="37" hidden="1" customWidth="1"/>
    <col min="8967" max="8967" width="10.33203125" style="37" customWidth="1"/>
    <col min="8968" max="8968" width="11.6640625" style="37" customWidth="1"/>
    <col min="8969" max="8969" width="12.44140625" style="37" customWidth="1"/>
    <col min="8970" max="9216" width="9.109375" style="37"/>
    <col min="9217" max="9218" width="5.109375" style="37" customWidth="1"/>
    <col min="9219" max="9219" width="6.33203125" style="37" customWidth="1"/>
    <col min="9220" max="9220" width="5.6640625" style="37" customWidth="1"/>
    <col min="9221" max="9221" width="49.88671875" style="37" customWidth="1"/>
    <col min="9222" max="9222" width="0" style="37" hidden="1" customWidth="1"/>
    <col min="9223" max="9223" width="10.33203125" style="37" customWidth="1"/>
    <col min="9224" max="9224" width="11.6640625" style="37" customWidth="1"/>
    <col min="9225" max="9225" width="12.44140625" style="37" customWidth="1"/>
    <col min="9226" max="9472" width="9.109375" style="37"/>
    <col min="9473" max="9474" width="5.109375" style="37" customWidth="1"/>
    <col min="9475" max="9475" width="6.33203125" style="37" customWidth="1"/>
    <col min="9476" max="9476" width="5.6640625" style="37" customWidth="1"/>
    <col min="9477" max="9477" width="49.88671875" style="37" customWidth="1"/>
    <col min="9478" max="9478" width="0" style="37" hidden="1" customWidth="1"/>
    <col min="9479" max="9479" width="10.33203125" style="37" customWidth="1"/>
    <col min="9480" max="9480" width="11.6640625" style="37" customWidth="1"/>
    <col min="9481" max="9481" width="12.44140625" style="37" customWidth="1"/>
    <col min="9482" max="9728" width="9.109375" style="37"/>
    <col min="9729" max="9730" width="5.109375" style="37" customWidth="1"/>
    <col min="9731" max="9731" width="6.33203125" style="37" customWidth="1"/>
    <col min="9732" max="9732" width="5.6640625" style="37" customWidth="1"/>
    <col min="9733" max="9733" width="49.88671875" style="37" customWidth="1"/>
    <col min="9734" max="9734" width="0" style="37" hidden="1" customWidth="1"/>
    <col min="9735" max="9735" width="10.33203125" style="37" customWidth="1"/>
    <col min="9736" max="9736" width="11.6640625" style="37" customWidth="1"/>
    <col min="9737" max="9737" width="12.44140625" style="37" customWidth="1"/>
    <col min="9738" max="9984" width="9.109375" style="37"/>
    <col min="9985" max="9986" width="5.109375" style="37" customWidth="1"/>
    <col min="9987" max="9987" width="6.33203125" style="37" customWidth="1"/>
    <col min="9988" max="9988" width="5.6640625" style="37" customWidth="1"/>
    <col min="9989" max="9989" width="49.88671875" style="37" customWidth="1"/>
    <col min="9990" max="9990" width="0" style="37" hidden="1" customWidth="1"/>
    <col min="9991" max="9991" width="10.33203125" style="37" customWidth="1"/>
    <col min="9992" max="9992" width="11.6640625" style="37" customWidth="1"/>
    <col min="9993" max="9993" width="12.44140625" style="37" customWidth="1"/>
    <col min="9994" max="10240" width="9.109375" style="37"/>
    <col min="10241" max="10242" width="5.109375" style="37" customWidth="1"/>
    <col min="10243" max="10243" width="6.33203125" style="37" customWidth="1"/>
    <col min="10244" max="10244" width="5.6640625" style="37" customWidth="1"/>
    <col min="10245" max="10245" width="49.88671875" style="37" customWidth="1"/>
    <col min="10246" max="10246" width="0" style="37" hidden="1" customWidth="1"/>
    <col min="10247" max="10247" width="10.33203125" style="37" customWidth="1"/>
    <col min="10248" max="10248" width="11.6640625" style="37" customWidth="1"/>
    <col min="10249" max="10249" width="12.44140625" style="37" customWidth="1"/>
    <col min="10250" max="10496" width="9.109375" style="37"/>
    <col min="10497" max="10498" width="5.109375" style="37" customWidth="1"/>
    <col min="10499" max="10499" width="6.33203125" style="37" customWidth="1"/>
    <col min="10500" max="10500" width="5.6640625" style="37" customWidth="1"/>
    <col min="10501" max="10501" width="49.88671875" style="37" customWidth="1"/>
    <col min="10502" max="10502" width="0" style="37" hidden="1" customWidth="1"/>
    <col min="10503" max="10503" width="10.33203125" style="37" customWidth="1"/>
    <col min="10504" max="10504" width="11.6640625" style="37" customWidth="1"/>
    <col min="10505" max="10505" width="12.44140625" style="37" customWidth="1"/>
    <col min="10506" max="10752" width="9.109375" style="37"/>
    <col min="10753" max="10754" width="5.109375" style="37" customWidth="1"/>
    <col min="10755" max="10755" width="6.33203125" style="37" customWidth="1"/>
    <col min="10756" max="10756" width="5.6640625" style="37" customWidth="1"/>
    <col min="10757" max="10757" width="49.88671875" style="37" customWidth="1"/>
    <col min="10758" max="10758" width="0" style="37" hidden="1" customWidth="1"/>
    <col min="10759" max="10759" width="10.33203125" style="37" customWidth="1"/>
    <col min="10760" max="10760" width="11.6640625" style="37" customWidth="1"/>
    <col min="10761" max="10761" width="12.44140625" style="37" customWidth="1"/>
    <col min="10762" max="11008" width="9.109375" style="37"/>
    <col min="11009" max="11010" width="5.109375" style="37" customWidth="1"/>
    <col min="11011" max="11011" width="6.33203125" style="37" customWidth="1"/>
    <col min="11012" max="11012" width="5.6640625" style="37" customWidth="1"/>
    <col min="11013" max="11013" width="49.88671875" style="37" customWidth="1"/>
    <col min="11014" max="11014" width="0" style="37" hidden="1" customWidth="1"/>
    <col min="11015" max="11015" width="10.33203125" style="37" customWidth="1"/>
    <col min="11016" max="11016" width="11.6640625" style="37" customWidth="1"/>
    <col min="11017" max="11017" width="12.44140625" style="37" customWidth="1"/>
    <col min="11018" max="11264" width="9.109375" style="37"/>
    <col min="11265" max="11266" width="5.109375" style="37" customWidth="1"/>
    <col min="11267" max="11267" width="6.33203125" style="37" customWidth="1"/>
    <col min="11268" max="11268" width="5.6640625" style="37" customWidth="1"/>
    <col min="11269" max="11269" width="49.88671875" style="37" customWidth="1"/>
    <col min="11270" max="11270" width="0" style="37" hidden="1" customWidth="1"/>
    <col min="11271" max="11271" width="10.33203125" style="37" customWidth="1"/>
    <col min="11272" max="11272" width="11.6640625" style="37" customWidth="1"/>
    <col min="11273" max="11273" width="12.44140625" style="37" customWidth="1"/>
    <col min="11274" max="11520" width="9.109375" style="37"/>
    <col min="11521" max="11522" width="5.109375" style="37" customWidth="1"/>
    <col min="11523" max="11523" width="6.33203125" style="37" customWidth="1"/>
    <col min="11524" max="11524" width="5.6640625" style="37" customWidth="1"/>
    <col min="11525" max="11525" width="49.88671875" style="37" customWidth="1"/>
    <col min="11526" max="11526" width="0" style="37" hidden="1" customWidth="1"/>
    <col min="11527" max="11527" width="10.33203125" style="37" customWidth="1"/>
    <col min="11528" max="11528" width="11.6640625" style="37" customWidth="1"/>
    <col min="11529" max="11529" width="12.44140625" style="37" customWidth="1"/>
    <col min="11530" max="11776" width="9.109375" style="37"/>
    <col min="11777" max="11778" width="5.109375" style="37" customWidth="1"/>
    <col min="11779" max="11779" width="6.33203125" style="37" customWidth="1"/>
    <col min="11780" max="11780" width="5.6640625" style="37" customWidth="1"/>
    <col min="11781" max="11781" width="49.88671875" style="37" customWidth="1"/>
    <col min="11782" max="11782" width="0" style="37" hidden="1" customWidth="1"/>
    <col min="11783" max="11783" width="10.33203125" style="37" customWidth="1"/>
    <col min="11784" max="11784" width="11.6640625" style="37" customWidth="1"/>
    <col min="11785" max="11785" width="12.44140625" style="37" customWidth="1"/>
    <col min="11786" max="12032" width="9.109375" style="37"/>
    <col min="12033" max="12034" width="5.109375" style="37" customWidth="1"/>
    <col min="12035" max="12035" width="6.33203125" style="37" customWidth="1"/>
    <col min="12036" max="12036" width="5.6640625" style="37" customWidth="1"/>
    <col min="12037" max="12037" width="49.88671875" style="37" customWidth="1"/>
    <col min="12038" max="12038" width="0" style="37" hidden="1" customWidth="1"/>
    <col min="12039" max="12039" width="10.33203125" style="37" customWidth="1"/>
    <col min="12040" max="12040" width="11.6640625" style="37" customWidth="1"/>
    <col min="12041" max="12041" width="12.44140625" style="37" customWidth="1"/>
    <col min="12042" max="12288" width="9.109375" style="37"/>
    <col min="12289" max="12290" width="5.109375" style="37" customWidth="1"/>
    <col min="12291" max="12291" width="6.33203125" style="37" customWidth="1"/>
    <col min="12292" max="12292" width="5.6640625" style="37" customWidth="1"/>
    <col min="12293" max="12293" width="49.88671875" style="37" customWidth="1"/>
    <col min="12294" max="12294" width="0" style="37" hidden="1" customWidth="1"/>
    <col min="12295" max="12295" width="10.33203125" style="37" customWidth="1"/>
    <col min="12296" max="12296" width="11.6640625" style="37" customWidth="1"/>
    <col min="12297" max="12297" width="12.44140625" style="37" customWidth="1"/>
    <col min="12298" max="12544" width="9.109375" style="37"/>
    <col min="12545" max="12546" width="5.109375" style="37" customWidth="1"/>
    <col min="12547" max="12547" width="6.33203125" style="37" customWidth="1"/>
    <col min="12548" max="12548" width="5.6640625" style="37" customWidth="1"/>
    <col min="12549" max="12549" width="49.88671875" style="37" customWidth="1"/>
    <col min="12550" max="12550" width="0" style="37" hidden="1" customWidth="1"/>
    <col min="12551" max="12551" width="10.33203125" style="37" customWidth="1"/>
    <col min="12552" max="12552" width="11.6640625" style="37" customWidth="1"/>
    <col min="12553" max="12553" width="12.44140625" style="37" customWidth="1"/>
    <col min="12554" max="12800" width="9.109375" style="37"/>
    <col min="12801" max="12802" width="5.109375" style="37" customWidth="1"/>
    <col min="12803" max="12803" width="6.33203125" style="37" customWidth="1"/>
    <col min="12804" max="12804" width="5.6640625" style="37" customWidth="1"/>
    <col min="12805" max="12805" width="49.88671875" style="37" customWidth="1"/>
    <col min="12806" max="12806" width="0" style="37" hidden="1" customWidth="1"/>
    <col min="12807" max="12807" width="10.33203125" style="37" customWidth="1"/>
    <col min="12808" max="12808" width="11.6640625" style="37" customWidth="1"/>
    <col min="12809" max="12809" width="12.44140625" style="37" customWidth="1"/>
    <col min="12810" max="13056" width="9.109375" style="37"/>
    <col min="13057" max="13058" width="5.109375" style="37" customWidth="1"/>
    <col min="13059" max="13059" width="6.33203125" style="37" customWidth="1"/>
    <col min="13060" max="13060" width="5.6640625" style="37" customWidth="1"/>
    <col min="13061" max="13061" width="49.88671875" style="37" customWidth="1"/>
    <col min="13062" max="13062" width="0" style="37" hidden="1" customWidth="1"/>
    <col min="13063" max="13063" width="10.33203125" style="37" customWidth="1"/>
    <col min="13064" max="13064" width="11.6640625" style="37" customWidth="1"/>
    <col min="13065" max="13065" width="12.44140625" style="37" customWidth="1"/>
    <col min="13066" max="13312" width="9.109375" style="37"/>
    <col min="13313" max="13314" width="5.109375" style="37" customWidth="1"/>
    <col min="13315" max="13315" width="6.33203125" style="37" customWidth="1"/>
    <col min="13316" max="13316" width="5.6640625" style="37" customWidth="1"/>
    <col min="13317" max="13317" width="49.88671875" style="37" customWidth="1"/>
    <col min="13318" max="13318" width="0" style="37" hidden="1" customWidth="1"/>
    <col min="13319" max="13319" width="10.33203125" style="37" customWidth="1"/>
    <col min="13320" max="13320" width="11.6640625" style="37" customWidth="1"/>
    <col min="13321" max="13321" width="12.44140625" style="37" customWidth="1"/>
    <col min="13322" max="13568" width="9.109375" style="37"/>
    <col min="13569" max="13570" width="5.109375" style="37" customWidth="1"/>
    <col min="13571" max="13571" width="6.33203125" style="37" customWidth="1"/>
    <col min="13572" max="13572" width="5.6640625" style="37" customWidth="1"/>
    <col min="13573" max="13573" width="49.88671875" style="37" customWidth="1"/>
    <col min="13574" max="13574" width="0" style="37" hidden="1" customWidth="1"/>
    <col min="13575" max="13575" width="10.33203125" style="37" customWidth="1"/>
    <col min="13576" max="13576" width="11.6640625" style="37" customWidth="1"/>
    <col min="13577" max="13577" width="12.44140625" style="37" customWidth="1"/>
    <col min="13578" max="13824" width="9.109375" style="37"/>
    <col min="13825" max="13826" width="5.109375" style="37" customWidth="1"/>
    <col min="13827" max="13827" width="6.33203125" style="37" customWidth="1"/>
    <col min="13828" max="13828" width="5.6640625" style="37" customWidth="1"/>
    <col min="13829" max="13829" width="49.88671875" style="37" customWidth="1"/>
    <col min="13830" max="13830" width="0" style="37" hidden="1" customWidth="1"/>
    <col min="13831" max="13831" width="10.33203125" style="37" customWidth="1"/>
    <col min="13832" max="13832" width="11.6640625" style="37" customWidth="1"/>
    <col min="13833" max="13833" width="12.44140625" style="37" customWidth="1"/>
    <col min="13834" max="14080" width="9.109375" style="37"/>
    <col min="14081" max="14082" width="5.109375" style="37" customWidth="1"/>
    <col min="14083" max="14083" width="6.33203125" style="37" customWidth="1"/>
    <col min="14084" max="14084" width="5.6640625" style="37" customWidth="1"/>
    <col min="14085" max="14085" width="49.88671875" style="37" customWidth="1"/>
    <col min="14086" max="14086" width="0" style="37" hidden="1" customWidth="1"/>
    <col min="14087" max="14087" width="10.33203125" style="37" customWidth="1"/>
    <col min="14088" max="14088" width="11.6640625" style="37" customWidth="1"/>
    <col min="14089" max="14089" width="12.44140625" style="37" customWidth="1"/>
    <col min="14090" max="14336" width="9.109375" style="37"/>
    <col min="14337" max="14338" width="5.109375" style="37" customWidth="1"/>
    <col min="14339" max="14339" width="6.33203125" style="37" customWidth="1"/>
    <col min="14340" max="14340" width="5.6640625" style="37" customWidth="1"/>
    <col min="14341" max="14341" width="49.88671875" style="37" customWidth="1"/>
    <col min="14342" max="14342" width="0" style="37" hidden="1" customWidth="1"/>
    <col min="14343" max="14343" width="10.33203125" style="37" customWidth="1"/>
    <col min="14344" max="14344" width="11.6640625" style="37" customWidth="1"/>
    <col min="14345" max="14345" width="12.44140625" style="37" customWidth="1"/>
    <col min="14346" max="14592" width="9.109375" style="37"/>
    <col min="14593" max="14594" width="5.109375" style="37" customWidth="1"/>
    <col min="14595" max="14595" width="6.33203125" style="37" customWidth="1"/>
    <col min="14596" max="14596" width="5.6640625" style="37" customWidth="1"/>
    <col min="14597" max="14597" width="49.88671875" style="37" customWidth="1"/>
    <col min="14598" max="14598" width="0" style="37" hidden="1" customWidth="1"/>
    <col min="14599" max="14599" width="10.33203125" style="37" customWidth="1"/>
    <col min="14600" max="14600" width="11.6640625" style="37" customWidth="1"/>
    <col min="14601" max="14601" width="12.44140625" style="37" customWidth="1"/>
    <col min="14602" max="14848" width="9.109375" style="37"/>
    <col min="14849" max="14850" width="5.109375" style="37" customWidth="1"/>
    <col min="14851" max="14851" width="6.33203125" style="37" customWidth="1"/>
    <col min="14852" max="14852" width="5.6640625" style="37" customWidth="1"/>
    <col min="14853" max="14853" width="49.88671875" style="37" customWidth="1"/>
    <col min="14854" max="14854" width="0" style="37" hidden="1" customWidth="1"/>
    <col min="14855" max="14855" width="10.33203125" style="37" customWidth="1"/>
    <col min="14856" max="14856" width="11.6640625" style="37" customWidth="1"/>
    <col min="14857" max="14857" width="12.44140625" style="37" customWidth="1"/>
    <col min="14858" max="15104" width="9.109375" style="37"/>
    <col min="15105" max="15106" width="5.109375" style="37" customWidth="1"/>
    <col min="15107" max="15107" width="6.33203125" style="37" customWidth="1"/>
    <col min="15108" max="15108" width="5.6640625" style="37" customWidth="1"/>
    <col min="15109" max="15109" width="49.88671875" style="37" customWidth="1"/>
    <col min="15110" max="15110" width="0" style="37" hidden="1" customWidth="1"/>
    <col min="15111" max="15111" width="10.33203125" style="37" customWidth="1"/>
    <col min="15112" max="15112" width="11.6640625" style="37" customWidth="1"/>
    <col min="15113" max="15113" width="12.44140625" style="37" customWidth="1"/>
    <col min="15114" max="15360" width="9.109375" style="37"/>
    <col min="15361" max="15362" width="5.109375" style="37" customWidth="1"/>
    <col min="15363" max="15363" width="6.33203125" style="37" customWidth="1"/>
    <col min="15364" max="15364" width="5.6640625" style="37" customWidth="1"/>
    <col min="15365" max="15365" width="49.88671875" style="37" customWidth="1"/>
    <col min="15366" max="15366" width="0" style="37" hidden="1" customWidth="1"/>
    <col min="15367" max="15367" width="10.33203125" style="37" customWidth="1"/>
    <col min="15368" max="15368" width="11.6640625" style="37" customWidth="1"/>
    <col min="15369" max="15369" width="12.44140625" style="37" customWidth="1"/>
    <col min="15370" max="15616" width="9.109375" style="37"/>
    <col min="15617" max="15618" width="5.109375" style="37" customWidth="1"/>
    <col min="15619" max="15619" width="6.33203125" style="37" customWidth="1"/>
    <col min="15620" max="15620" width="5.6640625" style="37" customWidth="1"/>
    <col min="15621" max="15621" width="49.88671875" style="37" customWidth="1"/>
    <col min="15622" max="15622" width="0" style="37" hidden="1" customWidth="1"/>
    <col min="15623" max="15623" width="10.33203125" style="37" customWidth="1"/>
    <col min="15624" max="15624" width="11.6640625" style="37" customWidth="1"/>
    <col min="15625" max="15625" width="12.44140625" style="37" customWidth="1"/>
    <col min="15626" max="15872" width="9.109375" style="37"/>
    <col min="15873" max="15874" width="5.109375" style="37" customWidth="1"/>
    <col min="15875" max="15875" width="6.33203125" style="37" customWidth="1"/>
    <col min="15876" max="15876" width="5.6640625" style="37" customWidth="1"/>
    <col min="15877" max="15877" width="49.88671875" style="37" customWidth="1"/>
    <col min="15878" max="15878" width="0" style="37" hidden="1" customWidth="1"/>
    <col min="15879" max="15879" width="10.33203125" style="37" customWidth="1"/>
    <col min="15880" max="15880" width="11.6640625" style="37" customWidth="1"/>
    <col min="15881" max="15881" width="12.44140625" style="37" customWidth="1"/>
    <col min="15882" max="16128" width="9.109375" style="37"/>
    <col min="16129" max="16130" width="5.109375" style="37" customWidth="1"/>
    <col min="16131" max="16131" width="6.33203125" style="37" customWidth="1"/>
    <col min="16132" max="16132" width="5.6640625" style="37" customWidth="1"/>
    <col min="16133" max="16133" width="49.88671875" style="37" customWidth="1"/>
    <col min="16134" max="16134" width="0" style="37" hidden="1" customWidth="1"/>
    <col min="16135" max="16135" width="10.33203125" style="37" customWidth="1"/>
    <col min="16136" max="16136" width="11.6640625" style="37" customWidth="1"/>
    <col min="16137" max="16137" width="12.44140625" style="37" customWidth="1"/>
    <col min="16138" max="16384" width="9.109375" style="37"/>
  </cols>
  <sheetData>
    <row r="1" spans="1:9" s="32" customFormat="1" ht="18.600000000000001">
      <c r="A1" s="288" t="s">
        <v>147</v>
      </c>
      <c r="B1" s="288"/>
      <c r="C1" s="288"/>
      <c r="D1" s="288"/>
      <c r="E1" s="288"/>
      <c r="F1" s="288"/>
      <c r="G1" s="288"/>
      <c r="H1" s="288"/>
      <c r="I1" s="31"/>
    </row>
    <row r="2" spans="1:9" s="32" customFormat="1" ht="18" customHeight="1">
      <c r="A2" s="289" t="s">
        <v>148</v>
      </c>
      <c r="B2" s="289"/>
      <c r="C2" s="289"/>
      <c r="D2" s="289"/>
      <c r="E2" s="289"/>
      <c r="F2" s="289"/>
      <c r="G2" s="289"/>
      <c r="H2" s="289"/>
      <c r="I2" s="33"/>
    </row>
    <row r="3" spans="1:9" s="32" customFormat="1">
      <c r="A3" s="32" t="s">
        <v>149</v>
      </c>
      <c r="B3" s="34"/>
      <c r="C3" s="35"/>
      <c r="D3" s="35"/>
      <c r="E3" s="36"/>
      <c r="G3" s="37"/>
      <c r="H3" s="37"/>
    </row>
    <row r="4" spans="1:9" s="32" customFormat="1">
      <c r="A4" s="38"/>
      <c r="B4" s="39"/>
      <c r="C4" s="40"/>
      <c r="D4" s="40"/>
      <c r="E4" s="41"/>
      <c r="F4" s="37"/>
      <c r="G4" s="42" t="s">
        <v>150</v>
      </c>
      <c r="H4" s="42"/>
      <c r="I4" s="43"/>
    </row>
    <row r="5" spans="1:9" s="32" customFormat="1" ht="12.75" customHeight="1">
      <c r="A5" s="287" t="s">
        <v>151</v>
      </c>
      <c r="B5" s="287" t="s">
        <v>152</v>
      </c>
      <c r="C5" s="290" t="s">
        <v>153</v>
      </c>
      <c r="D5" s="290" t="s">
        <v>154</v>
      </c>
      <c r="E5" s="291" t="s">
        <v>155</v>
      </c>
      <c r="F5" s="292" t="s">
        <v>156</v>
      </c>
      <c r="G5" s="287" t="s">
        <v>157</v>
      </c>
      <c r="H5" s="293" t="s">
        <v>158</v>
      </c>
      <c r="I5" s="293"/>
    </row>
    <row r="6" spans="1:9" s="44" customFormat="1" ht="33.75" customHeight="1">
      <c r="A6" s="287"/>
      <c r="B6" s="287"/>
      <c r="C6" s="290"/>
      <c r="D6" s="290"/>
      <c r="E6" s="291"/>
      <c r="F6" s="292"/>
      <c r="G6" s="287"/>
      <c r="H6" s="15" t="s">
        <v>13</v>
      </c>
      <c r="I6" s="15" t="s">
        <v>14</v>
      </c>
    </row>
    <row r="7" spans="1:9" s="44" customFormat="1" ht="13.8">
      <c r="A7" s="45" t="s">
        <v>15</v>
      </c>
      <c r="B7" s="45" t="s">
        <v>159</v>
      </c>
      <c r="C7" s="45" t="s">
        <v>160</v>
      </c>
      <c r="D7" s="45" t="s">
        <v>161</v>
      </c>
      <c r="E7" s="45" t="s">
        <v>162</v>
      </c>
      <c r="F7" s="46"/>
      <c r="G7" s="45" t="s">
        <v>163</v>
      </c>
      <c r="H7" s="45" t="s">
        <v>164</v>
      </c>
      <c r="I7" s="45" t="s">
        <v>165</v>
      </c>
    </row>
    <row r="8" spans="1:9" s="53" customFormat="1" ht="40.200000000000003">
      <c r="A8" s="47">
        <v>2000</v>
      </c>
      <c r="B8" s="45" t="s">
        <v>166</v>
      </c>
      <c r="C8" s="48" t="s">
        <v>19</v>
      </c>
      <c r="D8" s="49" t="s">
        <v>19</v>
      </c>
      <c r="E8" s="50" t="s">
        <v>167</v>
      </c>
      <c r="F8" s="51"/>
      <c r="G8" s="52">
        <f>G9+G45+G63+G89+G142+G162+G182+G211+G241+G272+G304</f>
        <v>100396.4</v>
      </c>
      <c r="H8" s="52">
        <f>H9+H45+H63+H89+H142+H162+H182+H211+H241+H272+H304</f>
        <v>63896.4</v>
      </c>
      <c r="I8" s="52">
        <f>I9+I45+I63+I89+I142+I162+I182+I211+I241+I272+I304</f>
        <v>36500</v>
      </c>
    </row>
    <row r="9" spans="1:9" s="57" customFormat="1" ht="48.75" customHeight="1">
      <c r="A9" s="54">
        <v>2100</v>
      </c>
      <c r="B9" s="55" t="s">
        <v>168</v>
      </c>
      <c r="C9" s="55" t="s">
        <v>169</v>
      </c>
      <c r="D9" s="55" t="s">
        <v>169</v>
      </c>
      <c r="E9" s="56" t="s">
        <v>170</v>
      </c>
      <c r="F9" s="51" t="s">
        <v>171</v>
      </c>
      <c r="G9" s="22">
        <f>H9+I9</f>
        <v>39490</v>
      </c>
      <c r="H9" s="22">
        <f>H11+H16+H20+H25+H28+H31+H34+H37</f>
        <v>39090</v>
      </c>
      <c r="I9" s="22">
        <f>I11+I16+I20+I25+I28+I31+I34+I37</f>
        <v>400</v>
      </c>
    </row>
    <row r="10" spans="1:9" ht="11.25" hidden="1" customHeight="1">
      <c r="A10" s="58"/>
      <c r="B10" s="55"/>
      <c r="C10" s="55"/>
      <c r="D10" s="55"/>
      <c r="E10" s="59" t="s">
        <v>12</v>
      </c>
      <c r="F10" s="60"/>
      <c r="G10" s="22"/>
      <c r="H10" s="22"/>
      <c r="I10" s="22"/>
    </row>
    <row r="11" spans="1:9" ht="41.25" customHeight="1">
      <c r="A11" s="58">
        <v>2110</v>
      </c>
      <c r="B11" s="55" t="s">
        <v>168</v>
      </c>
      <c r="C11" s="55" t="s">
        <v>15</v>
      </c>
      <c r="D11" s="55" t="s">
        <v>169</v>
      </c>
      <c r="E11" s="59" t="s">
        <v>172</v>
      </c>
      <c r="F11" s="61" t="s">
        <v>173</v>
      </c>
      <c r="G11" s="22">
        <f>SUM(G13:G15)</f>
        <v>39190</v>
      </c>
      <c r="H11" s="22">
        <f>SUM(H13:H15)</f>
        <v>38790</v>
      </c>
      <c r="I11" s="22">
        <f>SUM(I13:I15)</f>
        <v>400</v>
      </c>
    </row>
    <row r="12" spans="1:9" ht="10.5" hidden="1" customHeight="1">
      <c r="A12" s="58"/>
      <c r="B12" s="55"/>
      <c r="C12" s="55"/>
      <c r="D12" s="55"/>
      <c r="E12" s="59" t="s">
        <v>174</v>
      </c>
      <c r="F12" s="61"/>
      <c r="G12" s="22"/>
      <c r="H12" s="22"/>
      <c r="I12" s="22"/>
    </row>
    <row r="13" spans="1:9" ht="15" customHeight="1">
      <c r="A13" s="58">
        <v>2111</v>
      </c>
      <c r="B13" s="55" t="s">
        <v>168</v>
      </c>
      <c r="C13" s="55" t="s">
        <v>15</v>
      </c>
      <c r="D13" s="55" t="s">
        <v>15</v>
      </c>
      <c r="E13" s="59" t="s">
        <v>175</v>
      </c>
      <c r="F13" s="60" t="s">
        <v>176</v>
      </c>
      <c r="G13" s="22">
        <f>H13+I13</f>
        <v>39190</v>
      </c>
      <c r="H13" s="22">
        <f>[1]aparat!F32+'[1]aparat ntpm'!F32</f>
        <v>38790</v>
      </c>
      <c r="I13" s="22">
        <f>[1]aparat!F151+'[1]aparat ntpm'!F151</f>
        <v>400</v>
      </c>
    </row>
    <row r="14" spans="1:9">
      <c r="A14" s="58">
        <v>2112</v>
      </c>
      <c r="B14" s="55" t="s">
        <v>168</v>
      </c>
      <c r="C14" s="55" t="s">
        <v>15</v>
      </c>
      <c r="D14" s="55" t="s">
        <v>159</v>
      </c>
      <c r="E14" s="59" t="s">
        <v>177</v>
      </c>
      <c r="F14" s="60" t="s">
        <v>178</v>
      </c>
      <c r="G14" s="22">
        <f t="shared" ref="G14:G77" si="0">H14+I14</f>
        <v>0</v>
      </c>
      <c r="H14" s="22"/>
      <c r="I14" s="22"/>
    </row>
    <row r="15" spans="1:9">
      <c r="A15" s="58">
        <v>2113</v>
      </c>
      <c r="B15" s="55" t="s">
        <v>168</v>
      </c>
      <c r="C15" s="55" t="s">
        <v>15</v>
      </c>
      <c r="D15" s="55" t="s">
        <v>160</v>
      </c>
      <c r="E15" s="59" t="s">
        <v>179</v>
      </c>
      <c r="F15" s="60" t="s">
        <v>180</v>
      </c>
      <c r="G15" s="22">
        <f t="shared" si="0"/>
        <v>0</v>
      </c>
      <c r="H15" s="22"/>
      <c r="I15" s="22"/>
    </row>
    <row r="16" spans="1:9" ht="13.5" customHeight="1">
      <c r="A16" s="58">
        <v>2120</v>
      </c>
      <c r="B16" s="55" t="s">
        <v>168</v>
      </c>
      <c r="C16" s="55" t="s">
        <v>159</v>
      </c>
      <c r="D16" s="55" t="s">
        <v>169</v>
      </c>
      <c r="E16" s="59" t="s">
        <v>181</v>
      </c>
      <c r="F16" s="62" t="s">
        <v>182</v>
      </c>
      <c r="G16" s="22">
        <f t="shared" si="0"/>
        <v>0</v>
      </c>
      <c r="H16" s="22">
        <f>H18+H19</f>
        <v>0</v>
      </c>
      <c r="I16" s="22">
        <f>I18+I19</f>
        <v>0</v>
      </c>
    </row>
    <row r="17" spans="1:9" ht="10.5" hidden="1" customHeight="1">
      <c r="A17" s="58"/>
      <c r="B17" s="55"/>
      <c r="C17" s="55"/>
      <c r="D17" s="55"/>
      <c r="E17" s="59" t="s">
        <v>174</v>
      </c>
      <c r="F17" s="61"/>
      <c r="G17" s="22"/>
      <c r="H17" s="22"/>
      <c r="I17" s="22"/>
    </row>
    <row r="18" spans="1:9" ht="15.75" customHeight="1">
      <c r="A18" s="58">
        <v>2121</v>
      </c>
      <c r="B18" s="55" t="s">
        <v>168</v>
      </c>
      <c r="C18" s="55" t="s">
        <v>159</v>
      </c>
      <c r="D18" s="55" t="s">
        <v>15</v>
      </c>
      <c r="E18" s="63" t="s">
        <v>183</v>
      </c>
      <c r="F18" s="60" t="s">
        <v>184</v>
      </c>
      <c r="G18" s="22">
        <f t="shared" si="0"/>
        <v>0</v>
      </c>
      <c r="H18" s="22"/>
      <c r="I18" s="22"/>
    </row>
    <row r="19" spans="1:9" ht="23.25" customHeight="1">
      <c r="A19" s="58">
        <v>2122</v>
      </c>
      <c r="B19" s="55" t="s">
        <v>168</v>
      </c>
      <c r="C19" s="55" t="s">
        <v>159</v>
      </c>
      <c r="D19" s="55" t="s">
        <v>159</v>
      </c>
      <c r="E19" s="59" t="s">
        <v>185</v>
      </c>
      <c r="F19" s="60" t="s">
        <v>186</v>
      </c>
      <c r="G19" s="22">
        <f t="shared" si="0"/>
        <v>0</v>
      </c>
      <c r="H19" s="22"/>
      <c r="I19" s="22"/>
    </row>
    <row r="20" spans="1:9" ht="12.75" customHeight="1">
      <c r="A20" s="58">
        <v>2130</v>
      </c>
      <c r="B20" s="55" t="s">
        <v>168</v>
      </c>
      <c r="C20" s="55" t="s">
        <v>160</v>
      </c>
      <c r="D20" s="55" t="s">
        <v>169</v>
      </c>
      <c r="E20" s="59" t="s">
        <v>187</v>
      </c>
      <c r="F20" s="60" t="s">
        <v>188</v>
      </c>
      <c r="G20" s="22">
        <f t="shared" si="0"/>
        <v>0</v>
      </c>
      <c r="H20" s="22">
        <f>SUM(H22:H24)</f>
        <v>0</v>
      </c>
      <c r="I20" s="22">
        <f>SUM(I22:I24)</f>
        <v>0</v>
      </c>
    </row>
    <row r="21" spans="1:9" ht="10.5" hidden="1" customHeight="1">
      <c r="A21" s="58"/>
      <c r="B21" s="55"/>
      <c r="C21" s="55"/>
      <c r="D21" s="55"/>
      <c r="E21" s="59" t="s">
        <v>174</v>
      </c>
      <c r="F21" s="61"/>
      <c r="G21" s="22"/>
      <c r="H21" s="22"/>
      <c r="I21" s="22"/>
    </row>
    <row r="22" spans="1:9" ht="24">
      <c r="A22" s="58">
        <v>2131</v>
      </c>
      <c r="B22" s="55" t="s">
        <v>168</v>
      </c>
      <c r="C22" s="55" t="s">
        <v>160</v>
      </c>
      <c r="D22" s="55" t="s">
        <v>15</v>
      </c>
      <c r="E22" s="59" t="s">
        <v>189</v>
      </c>
      <c r="F22" s="60" t="s">
        <v>190</v>
      </c>
      <c r="G22" s="22">
        <f t="shared" si="0"/>
        <v>0</v>
      </c>
      <c r="H22" s="22"/>
      <c r="I22" s="22"/>
    </row>
    <row r="23" spans="1:9" ht="14.25" customHeight="1">
      <c r="A23" s="58">
        <v>2132</v>
      </c>
      <c r="B23" s="55" t="s">
        <v>168</v>
      </c>
      <c r="C23" s="55">
        <v>3</v>
      </c>
      <c r="D23" s="55">
        <v>2</v>
      </c>
      <c r="E23" s="59" t="s">
        <v>191</v>
      </c>
      <c r="F23" s="60" t="s">
        <v>192</v>
      </c>
      <c r="G23" s="22">
        <f t="shared" si="0"/>
        <v>0</v>
      </c>
      <c r="H23" s="22"/>
      <c r="I23" s="22"/>
    </row>
    <row r="24" spans="1:9">
      <c r="A24" s="58">
        <v>2133</v>
      </c>
      <c r="B24" s="55" t="s">
        <v>168</v>
      </c>
      <c r="C24" s="55">
        <v>3</v>
      </c>
      <c r="D24" s="55">
        <v>3</v>
      </c>
      <c r="E24" s="59" t="s">
        <v>193</v>
      </c>
      <c r="F24" s="60" t="s">
        <v>194</v>
      </c>
      <c r="G24" s="22">
        <f t="shared" si="0"/>
        <v>0</v>
      </c>
      <c r="H24" s="22">
        <f>'[1]vektor plus'!F32</f>
        <v>0</v>
      </c>
      <c r="I24" s="22"/>
    </row>
    <row r="25" spans="1:9" ht="12.75" customHeight="1">
      <c r="A25" s="58">
        <v>2140</v>
      </c>
      <c r="B25" s="55" t="s">
        <v>168</v>
      </c>
      <c r="C25" s="55">
        <v>4</v>
      </c>
      <c r="D25" s="55">
        <v>0</v>
      </c>
      <c r="E25" s="59" t="s">
        <v>195</v>
      </c>
      <c r="F25" s="61" t="s">
        <v>196</v>
      </c>
      <c r="G25" s="22">
        <f t="shared" si="0"/>
        <v>0</v>
      </c>
      <c r="H25" s="22">
        <f>H27</f>
        <v>0</v>
      </c>
      <c r="I25" s="22">
        <f>I27</f>
        <v>0</v>
      </c>
    </row>
    <row r="26" spans="1:9" ht="10.5" hidden="1" customHeight="1">
      <c r="A26" s="58"/>
      <c r="B26" s="55"/>
      <c r="C26" s="55"/>
      <c r="D26" s="55"/>
      <c r="E26" s="59" t="s">
        <v>174</v>
      </c>
      <c r="F26" s="61"/>
      <c r="G26" s="22"/>
      <c r="H26" s="22"/>
      <c r="I26" s="22"/>
    </row>
    <row r="27" spans="1:9">
      <c r="A27" s="58">
        <v>2141</v>
      </c>
      <c r="B27" s="55" t="s">
        <v>168</v>
      </c>
      <c r="C27" s="55">
        <v>4</v>
      </c>
      <c r="D27" s="55">
        <v>1</v>
      </c>
      <c r="E27" s="59" t="s">
        <v>197</v>
      </c>
      <c r="F27" s="64" t="s">
        <v>198</v>
      </c>
      <c r="G27" s="22">
        <f t="shared" si="0"/>
        <v>0</v>
      </c>
      <c r="H27" s="22"/>
      <c r="I27" s="22"/>
    </row>
    <row r="28" spans="1:9" ht="22.5" customHeight="1">
      <c r="A28" s="58">
        <v>2150</v>
      </c>
      <c r="B28" s="55" t="s">
        <v>168</v>
      </c>
      <c r="C28" s="55">
        <v>5</v>
      </c>
      <c r="D28" s="55">
        <v>0</v>
      </c>
      <c r="E28" s="59" t="s">
        <v>199</v>
      </c>
      <c r="F28" s="61" t="s">
        <v>200</v>
      </c>
      <c r="G28" s="22">
        <f t="shared" si="0"/>
        <v>0</v>
      </c>
      <c r="H28" s="22">
        <f>H30</f>
        <v>0</v>
      </c>
      <c r="I28" s="22">
        <f>I30</f>
        <v>0</v>
      </c>
    </row>
    <row r="29" spans="1:9" ht="0.75" hidden="1" customHeight="1">
      <c r="A29" s="58"/>
      <c r="B29" s="55"/>
      <c r="C29" s="55"/>
      <c r="D29" s="55"/>
      <c r="E29" s="59" t="s">
        <v>174</v>
      </c>
      <c r="F29" s="61"/>
      <c r="G29" s="22"/>
      <c r="H29" s="22"/>
      <c r="I29" s="22"/>
    </row>
    <row r="30" spans="1:9" ht="24">
      <c r="A30" s="58">
        <v>2151</v>
      </c>
      <c r="B30" s="55" t="s">
        <v>168</v>
      </c>
      <c r="C30" s="55">
        <v>5</v>
      </c>
      <c r="D30" s="55">
        <v>1</v>
      </c>
      <c r="E30" s="59" t="s">
        <v>201</v>
      </c>
      <c r="F30" s="64" t="s">
        <v>202</v>
      </c>
      <c r="G30" s="22">
        <f t="shared" si="0"/>
        <v>0</v>
      </c>
      <c r="H30" s="22"/>
      <c r="I30" s="22"/>
    </row>
    <row r="31" spans="1:9" ht="24">
      <c r="A31" s="58">
        <v>2160</v>
      </c>
      <c r="B31" s="55" t="s">
        <v>168</v>
      </c>
      <c r="C31" s="55">
        <v>6</v>
      </c>
      <c r="D31" s="55">
        <v>0</v>
      </c>
      <c r="E31" s="59" t="s">
        <v>203</v>
      </c>
      <c r="F31" s="61" t="s">
        <v>204</v>
      </c>
      <c r="G31" s="22">
        <f t="shared" si="0"/>
        <v>300</v>
      </c>
      <c r="H31" s="22">
        <f>H33</f>
        <v>300</v>
      </c>
      <c r="I31" s="22">
        <f>I33</f>
        <v>0</v>
      </c>
    </row>
    <row r="32" spans="1:9" ht="10.5" hidden="1" customHeight="1">
      <c r="A32" s="58"/>
      <c r="B32" s="55"/>
      <c r="C32" s="55"/>
      <c r="D32" s="55"/>
      <c r="E32" s="59" t="s">
        <v>174</v>
      </c>
      <c r="F32" s="61"/>
      <c r="G32" s="22"/>
      <c r="H32" s="22"/>
      <c r="I32" s="22"/>
    </row>
    <row r="33" spans="1:9" ht="24">
      <c r="A33" s="58">
        <v>2161</v>
      </c>
      <c r="B33" s="55" t="s">
        <v>168</v>
      </c>
      <c r="C33" s="55">
        <v>6</v>
      </c>
      <c r="D33" s="55">
        <v>1</v>
      </c>
      <c r="E33" s="59" t="s">
        <v>205</v>
      </c>
      <c r="F33" s="60" t="s">
        <v>206</v>
      </c>
      <c r="G33" s="22">
        <f t="shared" si="0"/>
        <v>300</v>
      </c>
      <c r="H33" s="22">
        <f>'[1]01.06.01'!F32+'[1]01.06.01.ntp'!F32+[1]gerezmanner!F32</f>
        <v>300</v>
      </c>
      <c r="I33" s="22">
        <f>[1]gerezmanner!F134+'[1]01.06.01'!F134</f>
        <v>0</v>
      </c>
    </row>
    <row r="34" spans="1:9" ht="14.25" customHeight="1">
      <c r="A34" s="58">
        <v>2170</v>
      </c>
      <c r="B34" s="55" t="s">
        <v>168</v>
      </c>
      <c r="C34" s="55">
        <v>7</v>
      </c>
      <c r="D34" s="55">
        <v>0</v>
      </c>
      <c r="E34" s="59" t="s">
        <v>207</v>
      </c>
      <c r="F34" s="60"/>
      <c r="G34" s="22">
        <f t="shared" si="0"/>
        <v>0</v>
      </c>
      <c r="H34" s="22">
        <f>H36</f>
        <v>0</v>
      </c>
      <c r="I34" s="22">
        <f>I36</f>
        <v>0</v>
      </c>
    </row>
    <row r="35" spans="1:9" ht="10.5" hidden="1" customHeight="1">
      <c r="A35" s="58"/>
      <c r="B35" s="55"/>
      <c r="C35" s="55"/>
      <c r="D35" s="55"/>
      <c r="E35" s="59" t="s">
        <v>174</v>
      </c>
      <c r="F35" s="61"/>
      <c r="G35" s="22"/>
      <c r="H35" s="22"/>
      <c r="I35" s="22"/>
    </row>
    <row r="36" spans="1:9">
      <c r="A36" s="58">
        <v>2171</v>
      </c>
      <c r="B36" s="55" t="s">
        <v>168</v>
      </c>
      <c r="C36" s="55">
        <v>7</v>
      </c>
      <c r="D36" s="55">
        <v>1</v>
      </c>
      <c r="E36" s="59" t="s">
        <v>207</v>
      </c>
      <c r="F36" s="60"/>
      <c r="G36" s="22">
        <f t="shared" si="0"/>
        <v>0</v>
      </c>
      <c r="H36" s="22"/>
      <c r="I36" s="22"/>
    </row>
    <row r="37" spans="1:9" ht="23.25" customHeight="1">
      <c r="A37" s="58">
        <v>2180</v>
      </c>
      <c r="B37" s="55" t="s">
        <v>168</v>
      </c>
      <c r="C37" s="55">
        <v>8</v>
      </c>
      <c r="D37" s="55">
        <v>0</v>
      </c>
      <c r="E37" s="59" t="s">
        <v>208</v>
      </c>
      <c r="F37" s="61" t="s">
        <v>209</v>
      </c>
      <c r="G37" s="22">
        <f t="shared" si="0"/>
        <v>0</v>
      </c>
      <c r="H37" s="22">
        <f>H39</f>
        <v>0</v>
      </c>
      <c r="I37" s="22">
        <f>I39</f>
        <v>0</v>
      </c>
    </row>
    <row r="38" spans="1:9" ht="10.5" hidden="1" customHeight="1">
      <c r="A38" s="58"/>
      <c r="B38" s="55"/>
      <c r="C38" s="55"/>
      <c r="D38" s="55"/>
      <c r="E38" s="59" t="s">
        <v>174</v>
      </c>
      <c r="F38" s="61"/>
      <c r="G38" s="22"/>
      <c r="H38" s="22"/>
      <c r="I38" s="22"/>
    </row>
    <row r="39" spans="1:9" ht="21" customHeight="1">
      <c r="A39" s="58">
        <v>2181</v>
      </c>
      <c r="B39" s="55" t="s">
        <v>168</v>
      </c>
      <c r="C39" s="55">
        <v>8</v>
      </c>
      <c r="D39" s="55">
        <v>1</v>
      </c>
      <c r="E39" s="59" t="s">
        <v>208</v>
      </c>
      <c r="F39" s="64" t="s">
        <v>210</v>
      </c>
      <c r="G39" s="22">
        <f t="shared" si="0"/>
        <v>0</v>
      </c>
      <c r="H39" s="22">
        <f>H41+H42</f>
        <v>0</v>
      </c>
      <c r="I39" s="22">
        <f>I41+I42</f>
        <v>0</v>
      </c>
    </row>
    <row r="40" spans="1:9" ht="12" hidden="1" customHeight="1">
      <c r="A40" s="58"/>
      <c r="B40" s="55"/>
      <c r="C40" s="55"/>
      <c r="D40" s="55"/>
      <c r="E40" s="59" t="s">
        <v>174</v>
      </c>
      <c r="F40" s="64"/>
      <c r="G40" s="22"/>
      <c r="H40" s="22"/>
      <c r="I40" s="22"/>
    </row>
    <row r="41" spans="1:9">
      <c r="A41" s="58">
        <v>2182</v>
      </c>
      <c r="B41" s="55" t="s">
        <v>168</v>
      </c>
      <c r="C41" s="55">
        <v>8</v>
      </c>
      <c r="D41" s="55">
        <v>1</v>
      </c>
      <c r="E41" s="59" t="s">
        <v>211</v>
      </c>
      <c r="F41" s="64"/>
      <c r="G41" s="22">
        <f t="shared" si="0"/>
        <v>0</v>
      </c>
      <c r="H41" s="22"/>
      <c r="I41" s="22"/>
    </row>
    <row r="42" spans="1:9">
      <c r="A42" s="58">
        <v>2183</v>
      </c>
      <c r="B42" s="55" t="s">
        <v>168</v>
      </c>
      <c r="C42" s="55">
        <v>8</v>
      </c>
      <c r="D42" s="55">
        <v>1</v>
      </c>
      <c r="E42" s="59" t="s">
        <v>212</v>
      </c>
      <c r="F42" s="64"/>
      <c r="G42" s="22">
        <f t="shared" si="0"/>
        <v>0</v>
      </c>
      <c r="H42" s="22"/>
      <c r="I42" s="22"/>
    </row>
    <row r="43" spans="1:9" ht="21.75" customHeight="1">
      <c r="A43" s="58">
        <v>2184</v>
      </c>
      <c r="B43" s="55" t="s">
        <v>168</v>
      </c>
      <c r="C43" s="55">
        <v>8</v>
      </c>
      <c r="D43" s="55">
        <v>1</v>
      </c>
      <c r="E43" s="59" t="s">
        <v>213</v>
      </c>
      <c r="F43" s="64"/>
      <c r="G43" s="22">
        <f t="shared" si="0"/>
        <v>0</v>
      </c>
      <c r="H43" s="22"/>
      <c r="I43" s="22"/>
    </row>
    <row r="44" spans="1:9" ht="15" hidden="1" customHeight="1">
      <c r="A44" s="58">
        <v>2185</v>
      </c>
      <c r="B44" s="55" t="s">
        <v>168</v>
      </c>
      <c r="C44" s="55">
        <v>8</v>
      </c>
      <c r="D44" s="55">
        <v>1</v>
      </c>
      <c r="E44" s="59"/>
      <c r="F44" s="64"/>
      <c r="G44" s="22">
        <f t="shared" si="0"/>
        <v>0</v>
      </c>
      <c r="H44" s="22"/>
      <c r="I44" s="22"/>
    </row>
    <row r="45" spans="1:9" s="57" customFormat="1" ht="30.75" customHeight="1">
      <c r="A45" s="54">
        <v>2200</v>
      </c>
      <c r="B45" s="55" t="s">
        <v>214</v>
      </c>
      <c r="C45" s="55">
        <v>0</v>
      </c>
      <c r="D45" s="55">
        <v>0</v>
      </c>
      <c r="E45" s="56" t="s">
        <v>215</v>
      </c>
      <c r="F45" s="65" t="s">
        <v>216</v>
      </c>
      <c r="G45" s="22">
        <f t="shared" si="0"/>
        <v>0</v>
      </c>
      <c r="H45" s="22">
        <f>H47+H50+H53+H56+H60</f>
        <v>0</v>
      </c>
      <c r="I45" s="22">
        <f>I47+I50+I53+I56+I60</f>
        <v>0</v>
      </c>
    </row>
    <row r="46" spans="1:9" ht="11.25" hidden="1" customHeight="1">
      <c r="A46" s="58"/>
      <c r="B46" s="55"/>
      <c r="C46" s="55"/>
      <c r="D46" s="55"/>
      <c r="E46" s="59" t="s">
        <v>12</v>
      </c>
      <c r="F46" s="60"/>
      <c r="G46" s="22"/>
      <c r="H46" s="22"/>
      <c r="I46" s="22"/>
    </row>
    <row r="47" spans="1:9" ht="14.25" customHeight="1">
      <c r="A47" s="58">
        <v>2210</v>
      </c>
      <c r="B47" s="55" t="s">
        <v>214</v>
      </c>
      <c r="C47" s="55">
        <v>1</v>
      </c>
      <c r="D47" s="55">
        <v>0</v>
      </c>
      <c r="E47" s="59" t="s">
        <v>217</v>
      </c>
      <c r="F47" s="64" t="s">
        <v>218</v>
      </c>
      <c r="G47" s="22">
        <f t="shared" si="0"/>
        <v>0</v>
      </c>
      <c r="H47" s="22">
        <f>H49</f>
        <v>0</v>
      </c>
      <c r="I47" s="22">
        <f>I49</f>
        <v>0</v>
      </c>
    </row>
    <row r="48" spans="1:9" ht="10.5" hidden="1" customHeight="1">
      <c r="A48" s="58"/>
      <c r="B48" s="55"/>
      <c r="C48" s="55"/>
      <c r="D48" s="55"/>
      <c r="E48" s="59" t="s">
        <v>174</v>
      </c>
      <c r="F48" s="61"/>
      <c r="G48" s="22"/>
      <c r="H48" s="22"/>
      <c r="I48" s="22"/>
    </row>
    <row r="49" spans="1:9">
      <c r="A49" s="58">
        <v>2211</v>
      </c>
      <c r="B49" s="55" t="s">
        <v>214</v>
      </c>
      <c r="C49" s="55">
        <v>1</v>
      </c>
      <c r="D49" s="55">
        <v>1</v>
      </c>
      <c r="E49" s="59" t="s">
        <v>219</v>
      </c>
      <c r="F49" s="64" t="s">
        <v>220</v>
      </c>
      <c r="G49" s="22">
        <f t="shared" si="0"/>
        <v>0</v>
      </c>
      <c r="H49" s="22"/>
      <c r="I49" s="22"/>
    </row>
    <row r="50" spans="1:9" ht="13.5" customHeight="1">
      <c r="A50" s="58">
        <v>2220</v>
      </c>
      <c r="B50" s="55" t="s">
        <v>214</v>
      </c>
      <c r="C50" s="55">
        <v>2</v>
      </c>
      <c r="D50" s="55">
        <v>0</v>
      </c>
      <c r="E50" s="59" t="s">
        <v>221</v>
      </c>
      <c r="F50" s="64" t="s">
        <v>222</v>
      </c>
      <c r="G50" s="22">
        <f t="shared" si="0"/>
        <v>0</v>
      </c>
      <c r="H50" s="22">
        <f>H52</f>
        <v>0</v>
      </c>
      <c r="I50" s="22">
        <f>I52</f>
        <v>0</v>
      </c>
    </row>
    <row r="51" spans="1:9" ht="0.75" hidden="1" customHeight="1">
      <c r="A51" s="58"/>
      <c r="B51" s="55"/>
      <c r="C51" s="55"/>
      <c r="D51" s="55"/>
      <c r="E51" s="59" t="s">
        <v>174</v>
      </c>
      <c r="F51" s="61"/>
      <c r="G51" s="22"/>
      <c r="H51" s="22"/>
      <c r="I51" s="22"/>
    </row>
    <row r="52" spans="1:9">
      <c r="A52" s="58">
        <v>2221</v>
      </c>
      <c r="B52" s="55" t="s">
        <v>214</v>
      </c>
      <c r="C52" s="55">
        <v>2</v>
      </c>
      <c r="D52" s="55">
        <v>1</v>
      </c>
      <c r="E52" s="59" t="s">
        <v>223</v>
      </c>
      <c r="F52" s="64" t="s">
        <v>224</v>
      </c>
      <c r="G52" s="22">
        <f t="shared" si="0"/>
        <v>0</v>
      </c>
      <c r="H52" s="22">
        <f>'[1]arandzin aih'!F32</f>
        <v>0</v>
      </c>
      <c r="I52" s="22"/>
    </row>
    <row r="53" spans="1:9">
      <c r="A53" s="58">
        <v>2230</v>
      </c>
      <c r="B53" s="55" t="s">
        <v>214</v>
      </c>
      <c r="C53" s="55">
        <v>3</v>
      </c>
      <c r="D53" s="55">
        <v>0</v>
      </c>
      <c r="E53" s="59" t="s">
        <v>225</v>
      </c>
      <c r="F53" s="64" t="s">
        <v>226</v>
      </c>
      <c r="G53" s="22">
        <f t="shared" si="0"/>
        <v>0</v>
      </c>
      <c r="H53" s="22">
        <f>H55</f>
        <v>0</v>
      </c>
      <c r="I53" s="22">
        <f>I55</f>
        <v>0</v>
      </c>
    </row>
    <row r="54" spans="1:9" ht="10.5" hidden="1" customHeight="1">
      <c r="A54" s="58"/>
      <c r="B54" s="55"/>
      <c r="C54" s="55"/>
      <c r="D54" s="55"/>
      <c r="E54" s="59" t="s">
        <v>174</v>
      </c>
      <c r="F54" s="61"/>
      <c r="G54" s="22"/>
      <c r="H54" s="22"/>
      <c r="I54" s="22"/>
    </row>
    <row r="55" spans="1:9">
      <c r="A55" s="58">
        <v>2231</v>
      </c>
      <c r="B55" s="55" t="s">
        <v>214</v>
      </c>
      <c r="C55" s="55">
        <v>3</v>
      </c>
      <c r="D55" s="55">
        <v>1</v>
      </c>
      <c r="E55" s="59" t="s">
        <v>227</v>
      </c>
      <c r="F55" s="64" t="s">
        <v>228</v>
      </c>
      <c r="G55" s="22">
        <f t="shared" si="0"/>
        <v>0</v>
      </c>
      <c r="H55" s="22"/>
      <c r="I55" s="22"/>
    </row>
    <row r="56" spans="1:9" ht="24">
      <c r="A56" s="58">
        <v>2240</v>
      </c>
      <c r="B56" s="55" t="s">
        <v>214</v>
      </c>
      <c r="C56" s="55">
        <v>4</v>
      </c>
      <c r="D56" s="55">
        <v>0</v>
      </c>
      <c r="E56" s="59" t="s">
        <v>229</v>
      </c>
      <c r="F56" s="61" t="s">
        <v>230</v>
      </c>
      <c r="G56" s="22">
        <f t="shared" si="0"/>
        <v>0</v>
      </c>
      <c r="H56" s="22">
        <f>H58</f>
        <v>0</v>
      </c>
      <c r="I56" s="22">
        <f>I58</f>
        <v>0</v>
      </c>
    </row>
    <row r="57" spans="1:9" ht="10.5" hidden="1" customHeight="1">
      <c r="A57" s="58"/>
      <c r="B57" s="55"/>
      <c r="C57" s="55"/>
      <c r="D57" s="55"/>
      <c r="E57" s="59" t="s">
        <v>174</v>
      </c>
      <c r="F57" s="61"/>
      <c r="G57" s="22"/>
      <c r="H57" s="22"/>
      <c r="I57" s="22"/>
    </row>
    <row r="58" spans="1:9" ht="24">
      <c r="A58" s="58">
        <v>2241</v>
      </c>
      <c r="B58" s="55" t="s">
        <v>214</v>
      </c>
      <c r="C58" s="55">
        <v>4</v>
      </c>
      <c r="D58" s="55">
        <v>1</v>
      </c>
      <c r="E58" s="59" t="s">
        <v>229</v>
      </c>
      <c r="F58" s="64" t="s">
        <v>230</v>
      </c>
      <c r="G58" s="22">
        <f t="shared" si="0"/>
        <v>0</v>
      </c>
      <c r="H58" s="22"/>
      <c r="I58" s="22"/>
    </row>
    <row r="59" spans="1:9" ht="10.5" hidden="1" customHeight="1">
      <c r="A59" s="58"/>
      <c r="B59" s="55"/>
      <c r="C59" s="55"/>
      <c r="D59" s="55"/>
      <c r="E59" s="59" t="s">
        <v>174</v>
      </c>
      <c r="F59" s="61"/>
      <c r="G59" s="22"/>
      <c r="H59" s="22"/>
      <c r="I59" s="22"/>
    </row>
    <row r="60" spans="1:9" ht="14.25" customHeight="1">
      <c r="A60" s="58">
        <v>2250</v>
      </c>
      <c r="B60" s="55" t="s">
        <v>214</v>
      </c>
      <c r="C60" s="55">
        <v>5</v>
      </c>
      <c r="D60" s="55">
        <v>0</v>
      </c>
      <c r="E60" s="59" t="s">
        <v>231</v>
      </c>
      <c r="F60" s="61" t="s">
        <v>232</v>
      </c>
      <c r="G60" s="22">
        <f t="shared" si="0"/>
        <v>0</v>
      </c>
      <c r="H60" s="22">
        <f>H62</f>
        <v>0</v>
      </c>
      <c r="I60" s="22">
        <f>I62</f>
        <v>0</v>
      </c>
    </row>
    <row r="61" spans="1:9" ht="10.5" hidden="1" customHeight="1">
      <c r="A61" s="58"/>
      <c r="B61" s="55"/>
      <c r="C61" s="55"/>
      <c r="D61" s="55"/>
      <c r="E61" s="59" t="s">
        <v>174</v>
      </c>
      <c r="F61" s="61"/>
      <c r="G61" s="22"/>
      <c r="H61" s="22"/>
      <c r="I61" s="22"/>
    </row>
    <row r="62" spans="1:9">
      <c r="A62" s="58">
        <v>2251</v>
      </c>
      <c r="B62" s="55" t="s">
        <v>214</v>
      </c>
      <c r="C62" s="55">
        <v>5</v>
      </c>
      <c r="D62" s="55">
        <v>1</v>
      </c>
      <c r="E62" s="59" t="s">
        <v>231</v>
      </c>
      <c r="F62" s="64" t="s">
        <v>233</v>
      </c>
      <c r="G62" s="22">
        <f t="shared" si="0"/>
        <v>0</v>
      </c>
      <c r="H62" s="22"/>
      <c r="I62" s="22"/>
    </row>
    <row r="63" spans="1:9" s="57" customFormat="1" ht="36.75" customHeight="1">
      <c r="A63" s="54">
        <v>2300</v>
      </c>
      <c r="B63" s="55" t="s">
        <v>234</v>
      </c>
      <c r="C63" s="55">
        <v>0</v>
      </c>
      <c r="D63" s="55">
        <v>0</v>
      </c>
      <c r="E63" s="56" t="s">
        <v>235</v>
      </c>
      <c r="F63" s="65" t="s">
        <v>236</v>
      </c>
      <c r="G63" s="22">
        <f t="shared" si="0"/>
        <v>0</v>
      </c>
      <c r="H63" s="22">
        <f>H65+H70+H73+H77+H80+H83+H86</f>
        <v>0</v>
      </c>
      <c r="I63" s="22">
        <f>I65+I70+I73+I77+I80+I83+I86</f>
        <v>0</v>
      </c>
    </row>
    <row r="64" spans="1:9" ht="11.25" hidden="1" customHeight="1">
      <c r="A64" s="58"/>
      <c r="B64" s="55"/>
      <c r="C64" s="55"/>
      <c r="D64" s="55"/>
      <c r="E64" s="59" t="s">
        <v>12</v>
      </c>
      <c r="F64" s="60"/>
      <c r="G64" s="22"/>
      <c r="H64" s="22"/>
      <c r="I64" s="22"/>
    </row>
    <row r="65" spans="1:9" ht="13.5" customHeight="1">
      <c r="A65" s="58">
        <v>2310</v>
      </c>
      <c r="B65" s="55" t="s">
        <v>234</v>
      </c>
      <c r="C65" s="55">
        <v>1</v>
      </c>
      <c r="D65" s="55">
        <v>0</v>
      </c>
      <c r="E65" s="59" t="s">
        <v>237</v>
      </c>
      <c r="F65" s="61" t="s">
        <v>238</v>
      </c>
      <c r="G65" s="22">
        <f t="shared" si="0"/>
        <v>0</v>
      </c>
      <c r="H65" s="22">
        <f>H67+H68+H69</f>
        <v>0</v>
      </c>
      <c r="I65" s="22">
        <f>I67+I68+I69</f>
        <v>0</v>
      </c>
    </row>
    <row r="66" spans="1:9" ht="0.75" hidden="1" customHeight="1">
      <c r="A66" s="58"/>
      <c r="B66" s="55"/>
      <c r="C66" s="55"/>
      <c r="D66" s="55"/>
      <c r="E66" s="59" t="s">
        <v>174</v>
      </c>
      <c r="F66" s="61"/>
      <c r="G66" s="22"/>
      <c r="H66" s="22"/>
      <c r="I66" s="22"/>
    </row>
    <row r="67" spans="1:9">
      <c r="A67" s="58">
        <v>2311</v>
      </c>
      <c r="B67" s="55" t="s">
        <v>234</v>
      </c>
      <c r="C67" s="55">
        <v>1</v>
      </c>
      <c r="D67" s="55">
        <v>1</v>
      </c>
      <c r="E67" s="59" t="s">
        <v>239</v>
      </c>
      <c r="F67" s="64" t="s">
        <v>240</v>
      </c>
      <c r="G67" s="22">
        <f t="shared" si="0"/>
        <v>0</v>
      </c>
      <c r="H67" s="22"/>
      <c r="I67" s="22"/>
    </row>
    <row r="68" spans="1:9">
      <c r="A68" s="58">
        <v>2312</v>
      </c>
      <c r="B68" s="55" t="s">
        <v>234</v>
      </c>
      <c r="C68" s="55">
        <v>1</v>
      </c>
      <c r="D68" s="55">
        <v>2</v>
      </c>
      <c r="E68" s="59" t="s">
        <v>241</v>
      </c>
      <c r="F68" s="64"/>
      <c r="G68" s="22">
        <f t="shared" si="0"/>
        <v>0</v>
      </c>
      <c r="H68" s="22"/>
      <c r="I68" s="22"/>
    </row>
    <row r="69" spans="1:9">
      <c r="A69" s="58">
        <v>2313</v>
      </c>
      <c r="B69" s="55" t="s">
        <v>234</v>
      </c>
      <c r="C69" s="55">
        <v>1</v>
      </c>
      <c r="D69" s="55">
        <v>3</v>
      </c>
      <c r="E69" s="59" t="s">
        <v>242</v>
      </c>
      <c r="F69" s="64"/>
      <c r="G69" s="22">
        <f t="shared" si="0"/>
        <v>0</v>
      </c>
      <c r="H69" s="22"/>
      <c r="I69" s="22"/>
    </row>
    <row r="70" spans="1:9" ht="14.25" customHeight="1">
      <c r="A70" s="58">
        <v>2320</v>
      </c>
      <c r="B70" s="55" t="s">
        <v>234</v>
      </c>
      <c r="C70" s="55">
        <v>2</v>
      </c>
      <c r="D70" s="55">
        <v>0</v>
      </c>
      <c r="E70" s="59" t="s">
        <v>243</v>
      </c>
      <c r="F70" s="61" t="s">
        <v>244</v>
      </c>
      <c r="G70" s="22">
        <f t="shared" si="0"/>
        <v>0</v>
      </c>
      <c r="H70" s="22">
        <f>H72</f>
        <v>0</v>
      </c>
      <c r="I70" s="22">
        <f>I72</f>
        <v>0</v>
      </c>
    </row>
    <row r="71" spans="1:9" ht="10.5" hidden="1" customHeight="1">
      <c r="A71" s="58"/>
      <c r="B71" s="55"/>
      <c r="C71" s="55"/>
      <c r="D71" s="55"/>
      <c r="E71" s="59" t="s">
        <v>174</v>
      </c>
      <c r="F71" s="61"/>
      <c r="G71" s="22"/>
      <c r="H71" s="22"/>
      <c r="I71" s="22"/>
    </row>
    <row r="72" spans="1:9">
      <c r="A72" s="58">
        <v>2321</v>
      </c>
      <c r="B72" s="55" t="s">
        <v>234</v>
      </c>
      <c r="C72" s="55">
        <v>2</v>
      </c>
      <c r="D72" s="55">
        <v>1</v>
      </c>
      <c r="E72" s="59" t="s">
        <v>245</v>
      </c>
      <c r="F72" s="64" t="s">
        <v>246</v>
      </c>
      <c r="G72" s="22">
        <f t="shared" si="0"/>
        <v>0</v>
      </c>
      <c r="H72" s="22"/>
      <c r="I72" s="22"/>
    </row>
    <row r="73" spans="1:9">
      <c r="A73" s="58">
        <v>2330</v>
      </c>
      <c r="B73" s="55" t="s">
        <v>234</v>
      </c>
      <c r="C73" s="55">
        <v>3</v>
      </c>
      <c r="D73" s="55">
        <v>0</v>
      </c>
      <c r="E73" s="59" t="s">
        <v>247</v>
      </c>
      <c r="F73" s="61" t="s">
        <v>248</v>
      </c>
      <c r="G73" s="22">
        <f t="shared" si="0"/>
        <v>0</v>
      </c>
      <c r="H73" s="22">
        <f>H75+H76</f>
        <v>0</v>
      </c>
      <c r="I73" s="22">
        <f>I75+I76</f>
        <v>0</v>
      </c>
    </row>
    <row r="74" spans="1:9" ht="10.5" hidden="1" customHeight="1">
      <c r="A74" s="58"/>
      <c r="B74" s="55"/>
      <c r="C74" s="55"/>
      <c r="D74" s="55"/>
      <c r="E74" s="59" t="s">
        <v>174</v>
      </c>
      <c r="F74" s="61"/>
      <c r="G74" s="22"/>
      <c r="H74" s="22"/>
      <c r="I74" s="22"/>
    </row>
    <row r="75" spans="1:9">
      <c r="A75" s="58">
        <v>2331</v>
      </c>
      <c r="B75" s="55" t="s">
        <v>234</v>
      </c>
      <c r="C75" s="55">
        <v>3</v>
      </c>
      <c r="D75" s="55">
        <v>1</v>
      </c>
      <c r="E75" s="59" t="s">
        <v>249</v>
      </c>
      <c r="F75" s="64" t="s">
        <v>250</v>
      </c>
      <c r="G75" s="22">
        <f t="shared" si="0"/>
        <v>0</v>
      </c>
      <c r="H75" s="22"/>
      <c r="I75" s="22"/>
    </row>
    <row r="76" spans="1:9" ht="12.75" customHeight="1">
      <c r="A76" s="58">
        <v>2332</v>
      </c>
      <c r="B76" s="55" t="s">
        <v>234</v>
      </c>
      <c r="C76" s="55">
        <v>3</v>
      </c>
      <c r="D76" s="55">
        <v>2</v>
      </c>
      <c r="E76" s="59" t="s">
        <v>251</v>
      </c>
      <c r="F76" s="64"/>
      <c r="G76" s="22">
        <f t="shared" si="0"/>
        <v>0</v>
      </c>
      <c r="H76" s="22"/>
      <c r="I76" s="22"/>
    </row>
    <row r="77" spans="1:9" ht="13.5" customHeight="1">
      <c r="A77" s="58">
        <v>2340</v>
      </c>
      <c r="B77" s="55" t="s">
        <v>234</v>
      </c>
      <c r="C77" s="55">
        <v>4</v>
      </c>
      <c r="D77" s="55">
        <v>0</v>
      </c>
      <c r="E77" s="59" t="s">
        <v>252</v>
      </c>
      <c r="F77" s="64"/>
      <c r="G77" s="22">
        <f t="shared" si="0"/>
        <v>0</v>
      </c>
      <c r="H77" s="22">
        <f>H79</f>
        <v>0</v>
      </c>
      <c r="I77" s="22">
        <f>I79</f>
        <v>0</v>
      </c>
    </row>
    <row r="78" spans="1:9" ht="0.75" hidden="1" customHeight="1">
      <c r="A78" s="58"/>
      <c r="B78" s="55"/>
      <c r="C78" s="55"/>
      <c r="D78" s="55"/>
      <c r="E78" s="59" t="s">
        <v>174</v>
      </c>
      <c r="F78" s="61"/>
      <c r="G78" s="22"/>
      <c r="H78" s="22"/>
      <c r="I78" s="22"/>
    </row>
    <row r="79" spans="1:9">
      <c r="A79" s="58">
        <v>2341</v>
      </c>
      <c r="B79" s="55" t="s">
        <v>234</v>
      </c>
      <c r="C79" s="55">
        <v>4</v>
      </c>
      <c r="D79" s="55">
        <v>1</v>
      </c>
      <c r="E79" s="59" t="s">
        <v>252</v>
      </c>
      <c r="F79" s="64"/>
      <c r="G79" s="22">
        <f t="shared" ref="G79:G142" si="1">H79+I79</f>
        <v>0</v>
      </c>
      <c r="H79" s="22"/>
      <c r="I79" s="22"/>
    </row>
    <row r="80" spans="1:9" ht="13.5" customHeight="1">
      <c r="A80" s="58">
        <v>2350</v>
      </c>
      <c r="B80" s="55" t="s">
        <v>234</v>
      </c>
      <c r="C80" s="55">
        <v>5</v>
      </c>
      <c r="D80" s="55">
        <v>0</v>
      </c>
      <c r="E80" s="59" t="s">
        <v>253</v>
      </c>
      <c r="F80" s="61" t="s">
        <v>254</v>
      </c>
      <c r="G80" s="22">
        <f t="shared" si="1"/>
        <v>0</v>
      </c>
      <c r="H80" s="22">
        <f>H82</f>
        <v>0</v>
      </c>
      <c r="I80" s="22">
        <f>I82</f>
        <v>0</v>
      </c>
    </row>
    <row r="81" spans="1:9" ht="0.75" hidden="1" customHeight="1">
      <c r="A81" s="58"/>
      <c r="B81" s="55"/>
      <c r="C81" s="55"/>
      <c r="D81" s="55"/>
      <c r="E81" s="59" t="s">
        <v>174</v>
      </c>
      <c r="F81" s="61"/>
      <c r="G81" s="22"/>
      <c r="H81" s="22"/>
      <c r="I81" s="22"/>
    </row>
    <row r="82" spans="1:9">
      <c r="A82" s="58">
        <v>2351</v>
      </c>
      <c r="B82" s="55" t="s">
        <v>234</v>
      </c>
      <c r="C82" s="55">
        <v>5</v>
      </c>
      <c r="D82" s="55">
        <v>1</v>
      </c>
      <c r="E82" s="59" t="s">
        <v>255</v>
      </c>
      <c r="F82" s="64" t="s">
        <v>254</v>
      </c>
      <c r="G82" s="22">
        <f t="shared" si="1"/>
        <v>0</v>
      </c>
      <c r="H82" s="22"/>
      <c r="I82" s="22"/>
    </row>
    <row r="83" spans="1:9" ht="23.25" customHeight="1">
      <c r="A83" s="58">
        <v>2360</v>
      </c>
      <c r="B83" s="55" t="s">
        <v>234</v>
      </c>
      <c r="C83" s="55">
        <v>6</v>
      </c>
      <c r="D83" s="55">
        <v>0</v>
      </c>
      <c r="E83" s="59" t="s">
        <v>256</v>
      </c>
      <c r="F83" s="61" t="s">
        <v>257</v>
      </c>
      <c r="G83" s="22">
        <f t="shared" si="1"/>
        <v>0</v>
      </c>
      <c r="H83" s="22">
        <f>H85</f>
        <v>0</v>
      </c>
      <c r="I83" s="22">
        <f>I85</f>
        <v>0</v>
      </c>
    </row>
    <row r="84" spans="1:9" ht="2.25" hidden="1" customHeight="1">
      <c r="A84" s="58"/>
      <c r="B84" s="55"/>
      <c r="C84" s="55"/>
      <c r="D84" s="55"/>
      <c r="E84" s="59" t="s">
        <v>174</v>
      </c>
      <c r="F84" s="61"/>
      <c r="G84" s="22"/>
      <c r="H84" s="22"/>
      <c r="I84" s="22"/>
    </row>
    <row r="85" spans="1:9" ht="24">
      <c r="A85" s="58">
        <v>2361</v>
      </c>
      <c r="B85" s="55" t="s">
        <v>234</v>
      </c>
      <c r="C85" s="55">
        <v>6</v>
      </c>
      <c r="D85" s="55">
        <v>1</v>
      </c>
      <c r="E85" s="59" t="s">
        <v>256</v>
      </c>
      <c r="F85" s="64" t="s">
        <v>258</v>
      </c>
      <c r="G85" s="22">
        <f t="shared" si="1"/>
        <v>0</v>
      </c>
      <c r="H85" s="22"/>
      <c r="I85" s="22"/>
    </row>
    <row r="86" spans="1:9" ht="23.25" customHeight="1">
      <c r="A86" s="58">
        <v>2370</v>
      </c>
      <c r="B86" s="55" t="s">
        <v>234</v>
      </c>
      <c r="C86" s="55">
        <v>7</v>
      </c>
      <c r="D86" s="55">
        <v>0</v>
      </c>
      <c r="E86" s="59" t="s">
        <v>259</v>
      </c>
      <c r="F86" s="61" t="s">
        <v>260</v>
      </c>
      <c r="G86" s="22">
        <f t="shared" si="1"/>
        <v>0</v>
      </c>
      <c r="H86" s="22">
        <f>H88</f>
        <v>0</v>
      </c>
      <c r="I86" s="22">
        <f>I88</f>
        <v>0</v>
      </c>
    </row>
    <row r="87" spans="1:9" ht="10.5" hidden="1" customHeight="1">
      <c r="A87" s="58"/>
      <c r="B87" s="55"/>
      <c r="C87" s="55"/>
      <c r="D87" s="55"/>
      <c r="E87" s="59" t="s">
        <v>174</v>
      </c>
      <c r="F87" s="61"/>
      <c r="G87" s="22"/>
      <c r="H87" s="22"/>
      <c r="I87" s="22"/>
    </row>
    <row r="88" spans="1:9" ht="24">
      <c r="A88" s="58">
        <v>2371</v>
      </c>
      <c r="B88" s="55" t="s">
        <v>234</v>
      </c>
      <c r="C88" s="55">
        <v>7</v>
      </c>
      <c r="D88" s="55">
        <v>1</v>
      </c>
      <c r="E88" s="59" t="s">
        <v>261</v>
      </c>
      <c r="F88" s="64" t="s">
        <v>262</v>
      </c>
      <c r="G88" s="22">
        <f t="shared" si="1"/>
        <v>0</v>
      </c>
      <c r="H88" s="22"/>
      <c r="I88" s="22"/>
    </row>
    <row r="89" spans="1:9" s="57" customFormat="1" ht="45" customHeight="1">
      <c r="A89" s="54">
        <v>2400</v>
      </c>
      <c r="B89" s="55" t="s">
        <v>263</v>
      </c>
      <c r="C89" s="55">
        <v>0</v>
      </c>
      <c r="D89" s="55">
        <v>0</v>
      </c>
      <c r="E89" s="56" t="s">
        <v>264</v>
      </c>
      <c r="F89" s="65" t="s">
        <v>265</v>
      </c>
      <c r="G89" s="22">
        <f t="shared" si="1"/>
        <v>37544</v>
      </c>
      <c r="H89" s="22">
        <f>H91+H95+H101+H109+H114+H121+H124+H130+H139</f>
        <v>2544</v>
      </c>
      <c r="I89" s="22">
        <f>I91+I95+I101+I109+I114+I121+I124+I130+I139</f>
        <v>35000</v>
      </c>
    </row>
    <row r="90" spans="1:9" ht="11.25" hidden="1" customHeight="1">
      <c r="A90" s="58"/>
      <c r="B90" s="55"/>
      <c r="C90" s="55"/>
      <c r="D90" s="55"/>
      <c r="E90" s="59" t="s">
        <v>12</v>
      </c>
      <c r="F90" s="60"/>
      <c r="G90" s="22"/>
      <c r="H90" s="22"/>
      <c r="I90" s="22"/>
    </row>
    <row r="91" spans="1:9" ht="24.75" customHeight="1">
      <c r="A91" s="58">
        <v>2410</v>
      </c>
      <c r="B91" s="55" t="s">
        <v>263</v>
      </c>
      <c r="C91" s="55">
        <v>1</v>
      </c>
      <c r="D91" s="55">
        <v>0</v>
      </c>
      <c r="E91" s="59" t="s">
        <v>266</v>
      </c>
      <c r="F91" s="61" t="s">
        <v>267</v>
      </c>
      <c r="G91" s="22">
        <f t="shared" si="1"/>
        <v>0</v>
      </c>
      <c r="H91" s="22">
        <f>H93+H94</f>
        <v>0</v>
      </c>
      <c r="I91" s="22">
        <f>I93+I94</f>
        <v>0</v>
      </c>
    </row>
    <row r="92" spans="1:9" ht="10.5" hidden="1" customHeight="1">
      <c r="A92" s="58"/>
      <c r="B92" s="55"/>
      <c r="C92" s="55"/>
      <c r="D92" s="55"/>
      <c r="E92" s="59" t="s">
        <v>174</v>
      </c>
      <c r="F92" s="61"/>
      <c r="G92" s="22"/>
      <c r="H92" s="22"/>
      <c r="I92" s="22"/>
    </row>
    <row r="93" spans="1:9" ht="24">
      <c r="A93" s="58">
        <v>2411</v>
      </c>
      <c r="B93" s="55" t="s">
        <v>263</v>
      </c>
      <c r="C93" s="55">
        <v>1</v>
      </c>
      <c r="D93" s="55">
        <v>1</v>
      </c>
      <c r="E93" s="59" t="s">
        <v>268</v>
      </c>
      <c r="F93" s="60" t="s">
        <v>269</v>
      </c>
      <c r="G93" s="22">
        <f t="shared" si="1"/>
        <v>0</v>
      </c>
      <c r="H93" s="22"/>
      <c r="I93" s="22"/>
    </row>
    <row r="94" spans="1:9" ht="24">
      <c r="A94" s="58">
        <v>2412</v>
      </c>
      <c r="B94" s="55" t="s">
        <v>263</v>
      </c>
      <c r="C94" s="55">
        <v>1</v>
      </c>
      <c r="D94" s="55">
        <v>2</v>
      </c>
      <c r="E94" s="59" t="s">
        <v>270</v>
      </c>
      <c r="F94" s="64" t="s">
        <v>271</v>
      </c>
      <c r="G94" s="22">
        <f t="shared" si="1"/>
        <v>0</v>
      </c>
      <c r="H94" s="22"/>
      <c r="I94" s="22"/>
    </row>
    <row r="95" spans="1:9" ht="24">
      <c r="A95" s="58">
        <v>2420</v>
      </c>
      <c r="B95" s="55" t="s">
        <v>263</v>
      </c>
      <c r="C95" s="55">
        <v>2</v>
      </c>
      <c r="D95" s="55">
        <v>0</v>
      </c>
      <c r="E95" s="59" t="s">
        <v>272</v>
      </c>
      <c r="F95" s="61" t="s">
        <v>273</v>
      </c>
      <c r="G95" s="22">
        <f t="shared" si="1"/>
        <v>744</v>
      </c>
      <c r="H95" s="22">
        <f>SUM(H97:H100)</f>
        <v>744</v>
      </c>
      <c r="I95" s="22">
        <f>I97+I98+I99+I100</f>
        <v>0</v>
      </c>
    </row>
    <row r="96" spans="1:9" ht="10.5" hidden="1" customHeight="1">
      <c r="A96" s="58"/>
      <c r="B96" s="55"/>
      <c r="C96" s="55"/>
      <c r="D96" s="55"/>
      <c r="E96" s="59" t="s">
        <v>174</v>
      </c>
      <c r="F96" s="61"/>
      <c r="G96" s="22"/>
      <c r="H96" s="22"/>
      <c r="I96" s="22"/>
    </row>
    <row r="97" spans="1:9">
      <c r="A97" s="58">
        <v>2421</v>
      </c>
      <c r="B97" s="55" t="s">
        <v>263</v>
      </c>
      <c r="C97" s="55">
        <v>2</v>
      </c>
      <c r="D97" s="55">
        <v>1</v>
      </c>
      <c r="E97" s="59" t="s">
        <v>274</v>
      </c>
      <c r="F97" s="64" t="s">
        <v>275</v>
      </c>
      <c r="G97" s="22">
        <f t="shared" si="1"/>
        <v>744</v>
      </c>
      <c r="H97" s="22">
        <f>[1]գյուղատնտ55!F32+[1]patvir!F32</f>
        <v>744</v>
      </c>
      <c r="I97" s="22">
        <f>[1]patvir!F151+[1]գյուղատնտ55!F134</f>
        <v>0</v>
      </c>
    </row>
    <row r="98" spans="1:9">
      <c r="A98" s="58">
        <v>2422</v>
      </c>
      <c r="B98" s="55" t="s">
        <v>263</v>
      </c>
      <c r="C98" s="55">
        <v>2</v>
      </c>
      <c r="D98" s="55">
        <v>2</v>
      </c>
      <c r="E98" s="59" t="s">
        <v>276</v>
      </c>
      <c r="F98" s="64" t="s">
        <v>277</v>
      </c>
      <c r="G98" s="22">
        <f t="shared" si="1"/>
        <v>0</v>
      </c>
      <c r="H98" s="22"/>
      <c r="I98" s="22"/>
    </row>
    <row r="99" spans="1:9">
      <c r="A99" s="58">
        <v>2423</v>
      </c>
      <c r="B99" s="55" t="s">
        <v>263</v>
      </c>
      <c r="C99" s="55">
        <v>2</v>
      </c>
      <c r="D99" s="55">
        <v>3</v>
      </c>
      <c r="E99" s="59" t="s">
        <v>278</v>
      </c>
      <c r="F99" s="64" t="s">
        <v>279</v>
      </c>
      <c r="G99" s="22">
        <f t="shared" si="1"/>
        <v>0</v>
      </c>
      <c r="H99" s="22"/>
      <c r="I99" s="22"/>
    </row>
    <row r="100" spans="1:9">
      <c r="A100" s="58">
        <v>2424</v>
      </c>
      <c r="B100" s="55" t="s">
        <v>263</v>
      </c>
      <c r="C100" s="55">
        <v>2</v>
      </c>
      <c r="D100" s="55">
        <v>4</v>
      </c>
      <c r="E100" s="59" t="s">
        <v>280</v>
      </c>
      <c r="F100" s="64"/>
      <c r="G100" s="22">
        <f t="shared" si="1"/>
        <v>0</v>
      </c>
      <c r="H100" s="22"/>
      <c r="I100" s="22"/>
    </row>
    <row r="101" spans="1:9" ht="14.25" customHeight="1">
      <c r="A101" s="58">
        <v>2430</v>
      </c>
      <c r="B101" s="55" t="s">
        <v>263</v>
      </c>
      <c r="C101" s="55">
        <v>3</v>
      </c>
      <c r="D101" s="55">
        <v>0</v>
      </c>
      <c r="E101" s="59" t="s">
        <v>281</v>
      </c>
      <c r="F101" s="61" t="s">
        <v>282</v>
      </c>
      <c r="G101" s="22">
        <f t="shared" si="1"/>
        <v>0</v>
      </c>
      <c r="H101" s="22">
        <f>SUM(H103:H108)</f>
        <v>0</v>
      </c>
      <c r="I101" s="22">
        <f>SUM(I103:I108)</f>
        <v>0</v>
      </c>
    </row>
    <row r="102" spans="1:9" ht="10.5" hidden="1" customHeight="1">
      <c r="A102" s="58"/>
      <c r="B102" s="55"/>
      <c r="C102" s="55"/>
      <c r="D102" s="55"/>
      <c r="E102" s="59" t="s">
        <v>174</v>
      </c>
      <c r="F102" s="61"/>
      <c r="G102" s="22"/>
      <c r="H102" s="22"/>
      <c r="I102" s="22"/>
    </row>
    <row r="103" spans="1:9">
      <c r="A103" s="58">
        <v>2431</v>
      </c>
      <c r="B103" s="55" t="s">
        <v>263</v>
      </c>
      <c r="C103" s="55">
        <v>3</v>
      </c>
      <c r="D103" s="55">
        <v>1</v>
      </c>
      <c r="E103" s="59" t="s">
        <v>283</v>
      </c>
      <c r="F103" s="64" t="s">
        <v>284</v>
      </c>
      <c r="G103" s="22">
        <f t="shared" si="1"/>
        <v>0</v>
      </c>
      <c r="H103" s="22"/>
      <c r="I103" s="22"/>
    </row>
    <row r="104" spans="1:9">
      <c r="A104" s="58">
        <v>2432</v>
      </c>
      <c r="B104" s="55" t="s">
        <v>263</v>
      </c>
      <c r="C104" s="55">
        <v>3</v>
      </c>
      <c r="D104" s="55">
        <v>2</v>
      </c>
      <c r="E104" s="59" t="s">
        <v>285</v>
      </c>
      <c r="F104" s="64" t="s">
        <v>286</v>
      </c>
      <c r="G104" s="22">
        <f t="shared" si="1"/>
        <v>0</v>
      </c>
      <c r="H104" s="22">
        <f>'[1]arandzin gaz'!F32</f>
        <v>0</v>
      </c>
      <c r="I104" s="22">
        <f>'[1]arandzin gaz'!F134</f>
        <v>0</v>
      </c>
    </row>
    <row r="105" spans="1:9">
      <c r="A105" s="58">
        <v>2433</v>
      </c>
      <c r="B105" s="55" t="s">
        <v>263</v>
      </c>
      <c r="C105" s="55">
        <v>3</v>
      </c>
      <c r="D105" s="55">
        <v>3</v>
      </c>
      <c r="E105" s="59" t="s">
        <v>287</v>
      </c>
      <c r="F105" s="64" t="s">
        <v>288</v>
      </c>
      <c r="G105" s="22">
        <f t="shared" si="1"/>
        <v>0</v>
      </c>
      <c r="H105" s="22"/>
      <c r="I105" s="22"/>
    </row>
    <row r="106" spans="1:9">
      <c r="A106" s="58">
        <v>2434</v>
      </c>
      <c r="B106" s="55" t="s">
        <v>263</v>
      </c>
      <c r="C106" s="55">
        <v>3</v>
      </c>
      <c r="D106" s="55">
        <v>4</v>
      </c>
      <c r="E106" s="59" t="s">
        <v>289</v>
      </c>
      <c r="F106" s="64" t="s">
        <v>290</v>
      </c>
      <c r="G106" s="22">
        <f t="shared" si="1"/>
        <v>0</v>
      </c>
      <c r="H106" s="22"/>
      <c r="I106" s="22"/>
    </row>
    <row r="107" spans="1:9">
      <c r="A107" s="58">
        <v>2435</v>
      </c>
      <c r="B107" s="55" t="s">
        <v>263</v>
      </c>
      <c r="C107" s="55">
        <v>3</v>
      </c>
      <c r="D107" s="55">
        <v>5</v>
      </c>
      <c r="E107" s="59" t="s">
        <v>291</v>
      </c>
      <c r="F107" s="64" t="s">
        <v>292</v>
      </c>
      <c r="G107" s="22">
        <f t="shared" si="1"/>
        <v>0</v>
      </c>
      <c r="H107" s="22"/>
      <c r="I107" s="22"/>
    </row>
    <row r="108" spans="1:9">
      <c r="A108" s="58">
        <v>2436</v>
      </c>
      <c r="B108" s="55" t="s">
        <v>263</v>
      </c>
      <c r="C108" s="55">
        <v>3</v>
      </c>
      <c r="D108" s="55">
        <v>6</v>
      </c>
      <c r="E108" s="59" t="s">
        <v>293</v>
      </c>
      <c r="F108" s="64" t="s">
        <v>294</v>
      </c>
      <c r="G108" s="22">
        <f t="shared" si="1"/>
        <v>0</v>
      </c>
      <c r="H108" s="22"/>
      <c r="I108" s="22"/>
    </row>
    <row r="109" spans="1:9" ht="21.75" customHeight="1">
      <c r="A109" s="58">
        <v>2440</v>
      </c>
      <c r="B109" s="55" t="s">
        <v>263</v>
      </c>
      <c r="C109" s="55">
        <v>4</v>
      </c>
      <c r="D109" s="55">
        <v>0</v>
      </c>
      <c r="E109" s="59" t="s">
        <v>295</v>
      </c>
      <c r="F109" s="61" t="s">
        <v>296</v>
      </c>
      <c r="G109" s="22">
        <f t="shared" si="1"/>
        <v>0</v>
      </c>
      <c r="H109" s="22">
        <f>SUM(H111:H113)</f>
        <v>0</v>
      </c>
      <c r="I109" s="22">
        <f>SUM(I111:I113)</f>
        <v>0</v>
      </c>
    </row>
    <row r="110" spans="1:9" ht="0.75" hidden="1" customHeight="1">
      <c r="A110" s="58"/>
      <c r="B110" s="55"/>
      <c r="C110" s="55"/>
      <c r="D110" s="55"/>
      <c r="E110" s="59" t="s">
        <v>174</v>
      </c>
      <c r="F110" s="61"/>
      <c r="G110" s="22"/>
      <c r="H110" s="22"/>
      <c r="I110" s="22"/>
    </row>
    <row r="111" spans="1:9" ht="24" customHeight="1">
      <c r="A111" s="58">
        <v>2441</v>
      </c>
      <c r="B111" s="55" t="s">
        <v>263</v>
      </c>
      <c r="C111" s="55">
        <v>4</v>
      </c>
      <c r="D111" s="55">
        <v>1</v>
      </c>
      <c r="E111" s="59" t="s">
        <v>297</v>
      </c>
      <c r="F111" s="64" t="s">
        <v>298</v>
      </c>
      <c r="G111" s="22">
        <f t="shared" si="1"/>
        <v>0</v>
      </c>
      <c r="H111" s="22"/>
      <c r="I111" s="22"/>
    </row>
    <row r="112" spans="1:9">
      <c r="A112" s="58">
        <v>2442</v>
      </c>
      <c r="B112" s="55" t="s">
        <v>263</v>
      </c>
      <c r="C112" s="55">
        <v>4</v>
      </c>
      <c r="D112" s="55">
        <v>2</v>
      </c>
      <c r="E112" s="59" t="s">
        <v>299</v>
      </c>
      <c r="F112" s="64" t="s">
        <v>300</v>
      </c>
      <c r="G112" s="22">
        <f t="shared" si="1"/>
        <v>0</v>
      </c>
      <c r="H112" s="22"/>
      <c r="I112" s="22"/>
    </row>
    <row r="113" spans="1:9">
      <c r="A113" s="58">
        <v>2443</v>
      </c>
      <c r="B113" s="55" t="s">
        <v>263</v>
      </c>
      <c r="C113" s="55">
        <v>4</v>
      </c>
      <c r="D113" s="55">
        <v>3</v>
      </c>
      <c r="E113" s="59" t="s">
        <v>301</v>
      </c>
      <c r="F113" s="64" t="s">
        <v>302</v>
      </c>
      <c r="G113" s="22">
        <f t="shared" si="1"/>
        <v>0</v>
      </c>
      <c r="H113" s="22"/>
      <c r="I113" s="22"/>
    </row>
    <row r="114" spans="1:9" ht="14.25" customHeight="1">
      <c r="A114" s="58">
        <v>2450</v>
      </c>
      <c r="B114" s="55" t="s">
        <v>263</v>
      </c>
      <c r="C114" s="55">
        <v>5</v>
      </c>
      <c r="D114" s="55">
        <v>0</v>
      </c>
      <c r="E114" s="59" t="s">
        <v>303</v>
      </c>
      <c r="F114" s="64" t="s">
        <v>304</v>
      </c>
      <c r="G114" s="22">
        <f t="shared" si="1"/>
        <v>36800</v>
      </c>
      <c r="H114" s="22">
        <f>SUM(H116:H120)</f>
        <v>1800</v>
      </c>
      <c r="I114" s="22">
        <f>SUM(I116:I120)</f>
        <v>35000</v>
      </c>
    </row>
    <row r="115" spans="1:9" ht="10.5" hidden="1" customHeight="1">
      <c r="A115" s="58"/>
      <c r="B115" s="55"/>
      <c r="C115" s="55"/>
      <c r="D115" s="55"/>
      <c r="E115" s="59" t="s">
        <v>174</v>
      </c>
      <c r="F115" s="61"/>
      <c r="G115" s="22"/>
      <c r="H115" s="22"/>
      <c r="I115" s="22"/>
    </row>
    <row r="116" spans="1:9">
      <c r="A116" s="58">
        <v>2451</v>
      </c>
      <c r="B116" s="55" t="s">
        <v>263</v>
      </c>
      <c r="C116" s="55">
        <v>5</v>
      </c>
      <c r="D116" s="55">
        <v>1</v>
      </c>
      <c r="E116" s="59" t="s">
        <v>305</v>
      </c>
      <c r="F116" s="64" t="s">
        <v>306</v>
      </c>
      <c r="G116" s="22">
        <f t="shared" si="1"/>
        <v>36800</v>
      </c>
      <c r="H116" s="22">
        <f>'[1]arandzin chanaparh'!F32</f>
        <v>1800</v>
      </c>
      <c r="I116" s="22">
        <f>'[1]arandzin chanaparh'!F134</f>
        <v>35000</v>
      </c>
    </row>
    <row r="117" spans="1:9">
      <c r="A117" s="58">
        <v>2452</v>
      </c>
      <c r="B117" s="55" t="s">
        <v>263</v>
      </c>
      <c r="C117" s="55">
        <v>5</v>
      </c>
      <c r="D117" s="55">
        <v>2</v>
      </c>
      <c r="E117" s="59" t="s">
        <v>307</v>
      </c>
      <c r="F117" s="64" t="s">
        <v>308</v>
      </c>
      <c r="G117" s="22">
        <f t="shared" si="1"/>
        <v>0</v>
      </c>
      <c r="H117" s="22"/>
      <c r="I117" s="22"/>
    </row>
    <row r="118" spans="1:9">
      <c r="A118" s="58">
        <v>2453</v>
      </c>
      <c r="B118" s="55" t="s">
        <v>263</v>
      </c>
      <c r="C118" s="55">
        <v>5</v>
      </c>
      <c r="D118" s="55">
        <v>3</v>
      </c>
      <c r="E118" s="59" t="s">
        <v>309</v>
      </c>
      <c r="F118" s="64" t="s">
        <v>310</v>
      </c>
      <c r="G118" s="22">
        <f t="shared" si="1"/>
        <v>0</v>
      </c>
      <c r="H118" s="22"/>
      <c r="I118" s="22"/>
    </row>
    <row r="119" spans="1:9">
      <c r="A119" s="58">
        <v>2454</v>
      </c>
      <c r="B119" s="55" t="s">
        <v>263</v>
      </c>
      <c r="C119" s="55">
        <v>5</v>
      </c>
      <c r="D119" s="55">
        <v>4</v>
      </c>
      <c r="E119" s="59" t="s">
        <v>311</v>
      </c>
      <c r="F119" s="64" t="s">
        <v>312</v>
      </c>
      <c r="G119" s="22">
        <f t="shared" si="1"/>
        <v>0</v>
      </c>
      <c r="H119" s="22"/>
      <c r="I119" s="22"/>
    </row>
    <row r="120" spans="1:9">
      <c r="A120" s="58">
        <v>2455</v>
      </c>
      <c r="B120" s="55" t="s">
        <v>263</v>
      </c>
      <c r="C120" s="55">
        <v>5</v>
      </c>
      <c r="D120" s="55">
        <v>5</v>
      </c>
      <c r="E120" s="59" t="s">
        <v>313</v>
      </c>
      <c r="F120" s="64" t="s">
        <v>314</v>
      </c>
      <c r="G120" s="22">
        <f t="shared" si="1"/>
        <v>0</v>
      </c>
      <c r="H120" s="22"/>
      <c r="I120" s="22"/>
    </row>
    <row r="121" spans="1:9" ht="14.25" customHeight="1">
      <c r="A121" s="58">
        <v>2460</v>
      </c>
      <c r="B121" s="55" t="s">
        <v>263</v>
      </c>
      <c r="C121" s="55">
        <v>6</v>
      </c>
      <c r="D121" s="55">
        <v>0</v>
      </c>
      <c r="E121" s="59" t="s">
        <v>315</v>
      </c>
      <c r="F121" s="61" t="s">
        <v>316</v>
      </c>
      <c r="G121" s="22">
        <f t="shared" si="1"/>
        <v>0</v>
      </c>
      <c r="H121" s="22">
        <f>H123</f>
        <v>0</v>
      </c>
      <c r="I121" s="22">
        <f>I123</f>
        <v>0</v>
      </c>
    </row>
    <row r="122" spans="1:9" ht="10.5" hidden="1" customHeight="1">
      <c r="A122" s="58"/>
      <c r="B122" s="55"/>
      <c r="C122" s="55"/>
      <c r="D122" s="55"/>
      <c r="E122" s="59" t="s">
        <v>174</v>
      </c>
      <c r="F122" s="61"/>
      <c r="G122" s="22"/>
      <c r="H122" s="22"/>
      <c r="I122" s="22"/>
    </row>
    <row r="123" spans="1:9">
      <c r="A123" s="58">
        <v>2461</v>
      </c>
      <c r="B123" s="55" t="s">
        <v>263</v>
      </c>
      <c r="C123" s="55">
        <v>6</v>
      </c>
      <c r="D123" s="55">
        <v>1</v>
      </c>
      <c r="E123" s="59" t="s">
        <v>317</v>
      </c>
      <c r="F123" s="64" t="s">
        <v>316</v>
      </c>
      <c r="G123" s="22">
        <f t="shared" si="1"/>
        <v>0</v>
      </c>
      <c r="H123" s="22"/>
      <c r="I123" s="22"/>
    </row>
    <row r="124" spans="1:9">
      <c r="A124" s="58">
        <v>2470</v>
      </c>
      <c r="B124" s="55" t="s">
        <v>263</v>
      </c>
      <c r="C124" s="55">
        <v>7</v>
      </c>
      <c r="D124" s="55">
        <v>0</v>
      </c>
      <c r="E124" s="59" t="s">
        <v>318</v>
      </c>
      <c r="F124" s="64" t="s">
        <v>319</v>
      </c>
      <c r="G124" s="22">
        <f t="shared" si="1"/>
        <v>0</v>
      </c>
      <c r="H124" s="22">
        <f>SUM(H126:H129)</f>
        <v>0</v>
      </c>
      <c r="I124" s="22">
        <f>SUM(I126:I129)</f>
        <v>0</v>
      </c>
    </row>
    <row r="125" spans="1:9" ht="10.5" hidden="1" customHeight="1">
      <c r="A125" s="58"/>
      <c r="B125" s="55"/>
      <c r="C125" s="55"/>
      <c r="D125" s="55"/>
      <c r="E125" s="59" t="s">
        <v>174</v>
      </c>
      <c r="F125" s="61"/>
      <c r="G125" s="22"/>
      <c r="H125" s="22"/>
      <c r="I125" s="22"/>
    </row>
    <row r="126" spans="1:9" ht="24">
      <c r="A126" s="58">
        <v>2471</v>
      </c>
      <c r="B126" s="55" t="s">
        <v>263</v>
      </c>
      <c r="C126" s="55">
        <v>7</v>
      </c>
      <c r="D126" s="55">
        <v>1</v>
      </c>
      <c r="E126" s="59" t="s">
        <v>320</v>
      </c>
      <c r="F126" s="64" t="s">
        <v>321</v>
      </c>
      <c r="G126" s="22">
        <f t="shared" si="1"/>
        <v>0</v>
      </c>
      <c r="H126" s="22"/>
      <c r="I126" s="22"/>
    </row>
    <row r="127" spans="1:9">
      <c r="A127" s="58">
        <v>2472</v>
      </c>
      <c r="B127" s="55" t="s">
        <v>263</v>
      </c>
      <c r="C127" s="55">
        <v>7</v>
      </c>
      <c r="D127" s="55">
        <v>2</v>
      </c>
      <c r="E127" s="59" t="s">
        <v>322</v>
      </c>
      <c r="F127" s="66" t="s">
        <v>323</v>
      </c>
      <c r="G127" s="22">
        <f t="shared" si="1"/>
        <v>0</v>
      </c>
      <c r="H127" s="22"/>
      <c r="I127" s="22"/>
    </row>
    <row r="128" spans="1:9">
      <c r="A128" s="58">
        <v>2473</v>
      </c>
      <c r="B128" s="55" t="s">
        <v>263</v>
      </c>
      <c r="C128" s="55">
        <v>7</v>
      </c>
      <c r="D128" s="55">
        <v>3</v>
      </c>
      <c r="E128" s="59" t="s">
        <v>324</v>
      </c>
      <c r="F128" s="64" t="s">
        <v>325</v>
      </c>
      <c r="G128" s="22">
        <f t="shared" si="1"/>
        <v>0</v>
      </c>
      <c r="H128" s="22"/>
      <c r="I128" s="22"/>
    </row>
    <row r="129" spans="1:9">
      <c r="A129" s="58">
        <v>2474</v>
      </c>
      <c r="B129" s="55" t="s">
        <v>263</v>
      </c>
      <c r="C129" s="55">
        <v>7</v>
      </c>
      <c r="D129" s="55">
        <v>4</v>
      </c>
      <c r="E129" s="59" t="s">
        <v>326</v>
      </c>
      <c r="F129" s="60" t="s">
        <v>327</v>
      </c>
      <c r="G129" s="22">
        <f t="shared" si="1"/>
        <v>0</v>
      </c>
      <c r="H129" s="22"/>
      <c r="I129" s="22"/>
    </row>
    <row r="130" spans="1:9" ht="24" customHeight="1">
      <c r="A130" s="58">
        <v>2480</v>
      </c>
      <c r="B130" s="55" t="s">
        <v>263</v>
      </c>
      <c r="C130" s="55">
        <v>8</v>
      </c>
      <c r="D130" s="55">
        <v>0</v>
      </c>
      <c r="E130" s="59" t="s">
        <v>328</v>
      </c>
      <c r="F130" s="61" t="s">
        <v>329</v>
      </c>
      <c r="G130" s="22">
        <f t="shared" si="1"/>
        <v>0</v>
      </c>
      <c r="H130" s="22">
        <f>SUM(H132:H138)</f>
        <v>0</v>
      </c>
      <c r="I130" s="22">
        <f>SUM(I132:I138)</f>
        <v>0</v>
      </c>
    </row>
    <row r="131" spans="1:9" ht="10.5" hidden="1" customHeight="1">
      <c r="A131" s="58"/>
      <c r="B131" s="55"/>
      <c r="C131" s="55"/>
      <c r="D131" s="55"/>
      <c r="E131" s="59" t="s">
        <v>174</v>
      </c>
      <c r="F131" s="61"/>
      <c r="G131" s="22"/>
      <c r="H131" s="22"/>
      <c r="I131" s="22"/>
    </row>
    <row r="132" spans="1:9" ht="24">
      <c r="A132" s="58">
        <v>2481</v>
      </c>
      <c r="B132" s="55" t="s">
        <v>263</v>
      </c>
      <c r="C132" s="55">
        <v>8</v>
      </c>
      <c r="D132" s="55">
        <v>1</v>
      </c>
      <c r="E132" s="59" t="s">
        <v>330</v>
      </c>
      <c r="F132" s="64" t="s">
        <v>331</v>
      </c>
      <c r="G132" s="22">
        <f t="shared" si="1"/>
        <v>0</v>
      </c>
      <c r="H132" s="22"/>
      <c r="I132" s="22"/>
    </row>
    <row r="133" spans="1:9" ht="36">
      <c r="A133" s="58">
        <v>2482</v>
      </c>
      <c r="B133" s="55" t="s">
        <v>263</v>
      </c>
      <c r="C133" s="55">
        <v>8</v>
      </c>
      <c r="D133" s="55">
        <v>2</v>
      </c>
      <c r="E133" s="59" t="s">
        <v>332</v>
      </c>
      <c r="F133" s="64" t="s">
        <v>333</v>
      </c>
      <c r="G133" s="22">
        <f t="shared" si="1"/>
        <v>0</v>
      </c>
      <c r="H133" s="22"/>
      <c r="I133" s="22"/>
    </row>
    <row r="134" spans="1:9" ht="24">
      <c r="A134" s="58">
        <v>2483</v>
      </c>
      <c r="B134" s="55" t="s">
        <v>263</v>
      </c>
      <c r="C134" s="55">
        <v>8</v>
      </c>
      <c r="D134" s="55">
        <v>3</v>
      </c>
      <c r="E134" s="59" t="s">
        <v>334</v>
      </c>
      <c r="F134" s="64" t="s">
        <v>335</v>
      </c>
      <c r="G134" s="22">
        <f t="shared" si="1"/>
        <v>0</v>
      </c>
      <c r="H134" s="22"/>
      <c r="I134" s="22">
        <f>'[1]arandzin gaz naxagic'!F134</f>
        <v>0</v>
      </c>
    </row>
    <row r="135" spans="1:9" ht="37.5" customHeight="1">
      <c r="A135" s="58">
        <v>2484</v>
      </c>
      <c r="B135" s="55" t="s">
        <v>263</v>
      </c>
      <c r="C135" s="55">
        <v>8</v>
      </c>
      <c r="D135" s="55">
        <v>4</v>
      </c>
      <c r="E135" s="59" t="s">
        <v>336</v>
      </c>
      <c r="F135" s="64" t="s">
        <v>337</v>
      </c>
      <c r="G135" s="22">
        <f t="shared" si="1"/>
        <v>0</v>
      </c>
      <c r="H135" s="22"/>
      <c r="I135" s="22"/>
    </row>
    <row r="136" spans="1:9" ht="24">
      <c r="A136" s="58">
        <v>2485</v>
      </c>
      <c r="B136" s="55" t="s">
        <v>263</v>
      </c>
      <c r="C136" s="55">
        <v>8</v>
      </c>
      <c r="D136" s="55">
        <v>5</v>
      </c>
      <c r="E136" s="59" t="s">
        <v>338</v>
      </c>
      <c r="F136" s="64" t="s">
        <v>339</v>
      </c>
      <c r="G136" s="22">
        <f t="shared" si="1"/>
        <v>0</v>
      </c>
      <c r="H136" s="22"/>
      <c r="I136" s="22">
        <f>'[1]chanaparh naxagic'!F134</f>
        <v>0</v>
      </c>
    </row>
    <row r="137" spans="1:9" ht="15" customHeight="1">
      <c r="A137" s="58">
        <v>2486</v>
      </c>
      <c r="B137" s="55" t="s">
        <v>263</v>
      </c>
      <c r="C137" s="55">
        <v>8</v>
      </c>
      <c r="D137" s="55">
        <v>6</v>
      </c>
      <c r="E137" s="59" t="s">
        <v>340</v>
      </c>
      <c r="F137" s="64" t="s">
        <v>341</v>
      </c>
      <c r="G137" s="22">
        <f t="shared" si="1"/>
        <v>0</v>
      </c>
      <c r="H137" s="22"/>
      <c r="I137" s="22"/>
    </row>
    <row r="138" spans="1:9" ht="24">
      <c r="A138" s="58">
        <v>2487</v>
      </c>
      <c r="B138" s="55" t="s">
        <v>263</v>
      </c>
      <c r="C138" s="55">
        <v>8</v>
      </c>
      <c r="D138" s="55">
        <v>7</v>
      </c>
      <c r="E138" s="59" t="s">
        <v>342</v>
      </c>
      <c r="F138" s="64" t="s">
        <v>343</v>
      </c>
      <c r="G138" s="22">
        <f t="shared" si="1"/>
        <v>0</v>
      </c>
      <c r="H138" s="22"/>
      <c r="I138" s="22"/>
    </row>
    <row r="139" spans="1:9" ht="24.75" customHeight="1">
      <c r="A139" s="58">
        <v>2490</v>
      </c>
      <c r="B139" s="55" t="s">
        <v>263</v>
      </c>
      <c r="C139" s="55">
        <v>9</v>
      </c>
      <c r="D139" s="55">
        <v>0</v>
      </c>
      <c r="E139" s="59" t="s">
        <v>344</v>
      </c>
      <c r="F139" s="61" t="s">
        <v>345</v>
      </c>
      <c r="G139" s="22">
        <f t="shared" si="1"/>
        <v>0</v>
      </c>
      <c r="H139" s="22">
        <f>H141</f>
        <v>0</v>
      </c>
      <c r="I139" s="22">
        <f>I141</f>
        <v>0</v>
      </c>
    </row>
    <row r="140" spans="1:9" ht="10.5" hidden="1" customHeight="1">
      <c r="A140" s="58"/>
      <c r="B140" s="55"/>
      <c r="C140" s="55"/>
      <c r="D140" s="55"/>
      <c r="E140" s="59" t="s">
        <v>174</v>
      </c>
      <c r="F140" s="61"/>
      <c r="G140" s="22"/>
      <c r="H140" s="22"/>
      <c r="I140" s="22"/>
    </row>
    <row r="141" spans="1:9">
      <c r="A141" s="58">
        <v>2491</v>
      </c>
      <c r="B141" s="55" t="s">
        <v>263</v>
      </c>
      <c r="C141" s="55">
        <v>9</v>
      </c>
      <c r="D141" s="55">
        <v>1</v>
      </c>
      <c r="E141" s="59" t="s">
        <v>344</v>
      </c>
      <c r="F141" s="64" t="s">
        <v>346</v>
      </c>
      <c r="G141" s="22">
        <f t="shared" si="1"/>
        <v>0</v>
      </c>
      <c r="H141" s="22"/>
      <c r="I141" s="22">
        <f>[1]tnt.harab.!F32</f>
        <v>0</v>
      </c>
    </row>
    <row r="142" spans="1:9" s="57" customFormat="1" ht="24" customHeight="1">
      <c r="A142" s="54">
        <v>2500</v>
      </c>
      <c r="B142" s="55" t="s">
        <v>347</v>
      </c>
      <c r="C142" s="55">
        <v>0</v>
      </c>
      <c r="D142" s="55">
        <v>0</v>
      </c>
      <c r="E142" s="56" t="s">
        <v>348</v>
      </c>
      <c r="F142" s="65" t="s">
        <v>349</v>
      </c>
      <c r="G142" s="22">
        <f t="shared" si="1"/>
        <v>1710</v>
      </c>
      <c r="H142" s="22">
        <f>H144+H147+H150+H153+H156+H159</f>
        <v>1710</v>
      </c>
      <c r="I142" s="22">
        <f>I144+I147+I150+I153+I156+I159</f>
        <v>0</v>
      </c>
    </row>
    <row r="143" spans="1:9" ht="11.25" hidden="1" customHeight="1">
      <c r="A143" s="58"/>
      <c r="B143" s="55"/>
      <c r="C143" s="55"/>
      <c r="D143" s="55"/>
      <c r="E143" s="59" t="s">
        <v>12</v>
      </c>
      <c r="F143" s="60"/>
      <c r="G143" s="22"/>
      <c r="H143" s="22"/>
      <c r="I143" s="22"/>
    </row>
    <row r="144" spans="1:9" ht="13.5" customHeight="1">
      <c r="A144" s="58">
        <v>2510</v>
      </c>
      <c r="B144" s="55" t="s">
        <v>347</v>
      </c>
      <c r="C144" s="55">
        <v>1</v>
      </c>
      <c r="D144" s="55">
        <v>0</v>
      </c>
      <c r="E144" s="59" t="s">
        <v>350</v>
      </c>
      <c r="F144" s="61" t="s">
        <v>351</v>
      </c>
      <c r="G144" s="22">
        <f t="shared" ref="G144:G204" si="2">H144+I144</f>
        <v>1710</v>
      </c>
      <c r="H144" s="22">
        <f>H146</f>
        <v>1710</v>
      </c>
      <c r="I144" s="22">
        <f>I146</f>
        <v>0</v>
      </c>
    </row>
    <row r="145" spans="1:9" ht="10.5" hidden="1" customHeight="1">
      <c r="A145" s="58"/>
      <c r="B145" s="55"/>
      <c r="C145" s="55"/>
      <c r="D145" s="55"/>
      <c r="E145" s="59" t="s">
        <v>174</v>
      </c>
      <c r="F145" s="61"/>
      <c r="G145" s="22"/>
      <c r="H145" s="22"/>
      <c r="I145" s="22"/>
    </row>
    <row r="146" spans="1:9">
      <c r="A146" s="58">
        <v>2511</v>
      </c>
      <c r="B146" s="55" t="s">
        <v>347</v>
      </c>
      <c r="C146" s="55">
        <v>1</v>
      </c>
      <c r="D146" s="55">
        <v>1</v>
      </c>
      <c r="E146" s="59" t="s">
        <v>350</v>
      </c>
      <c r="F146" s="64" t="s">
        <v>352</v>
      </c>
      <c r="G146" s="22">
        <f t="shared" si="2"/>
        <v>1710</v>
      </c>
      <c r="H146" s="22">
        <f>'[1]arandzin axbahan.'!F32+'[1]arandzin axbahan. ntpm'!F32</f>
        <v>1710</v>
      </c>
      <c r="I146" s="22">
        <f>'[1]arandzin axbahan.'!F134</f>
        <v>0</v>
      </c>
    </row>
    <row r="147" spans="1:9" ht="13.5" customHeight="1">
      <c r="A147" s="58">
        <v>2520</v>
      </c>
      <c r="B147" s="55" t="s">
        <v>347</v>
      </c>
      <c r="C147" s="55">
        <v>2</v>
      </c>
      <c r="D147" s="55">
        <v>0</v>
      </c>
      <c r="E147" s="59" t="s">
        <v>353</v>
      </c>
      <c r="F147" s="61" t="s">
        <v>354</v>
      </c>
      <c r="G147" s="22">
        <f t="shared" si="2"/>
        <v>0</v>
      </c>
      <c r="H147" s="22">
        <f>H149</f>
        <v>0</v>
      </c>
      <c r="I147" s="22">
        <f>I149</f>
        <v>0</v>
      </c>
    </row>
    <row r="148" spans="1:9" ht="10.5" hidden="1" customHeight="1">
      <c r="A148" s="58"/>
      <c r="B148" s="55"/>
      <c r="C148" s="55"/>
      <c r="D148" s="55"/>
      <c r="E148" s="59" t="s">
        <v>174</v>
      </c>
      <c r="F148" s="61"/>
      <c r="G148" s="22"/>
      <c r="H148" s="22"/>
      <c r="I148" s="22"/>
    </row>
    <row r="149" spans="1:9" ht="12.75" customHeight="1">
      <c r="A149" s="58">
        <v>2521</v>
      </c>
      <c r="B149" s="55" t="s">
        <v>347</v>
      </c>
      <c r="C149" s="55">
        <v>2</v>
      </c>
      <c r="D149" s="55">
        <v>1</v>
      </c>
      <c r="E149" s="59" t="s">
        <v>355</v>
      </c>
      <c r="F149" s="64" t="s">
        <v>356</v>
      </c>
      <c r="G149" s="22">
        <f t="shared" si="2"/>
        <v>0</v>
      </c>
      <c r="H149" s="22"/>
      <c r="I149" s="22"/>
    </row>
    <row r="150" spans="1:9" ht="12.75" customHeight="1">
      <c r="A150" s="58">
        <v>2530</v>
      </c>
      <c r="B150" s="55" t="s">
        <v>347</v>
      </c>
      <c r="C150" s="55">
        <v>3</v>
      </c>
      <c r="D150" s="55">
        <v>0</v>
      </c>
      <c r="E150" s="59" t="s">
        <v>357</v>
      </c>
      <c r="F150" s="61" t="s">
        <v>358</v>
      </c>
      <c r="G150" s="22">
        <f t="shared" si="2"/>
        <v>0</v>
      </c>
      <c r="H150" s="22">
        <f>H152</f>
        <v>0</v>
      </c>
      <c r="I150" s="22">
        <f>I152</f>
        <v>0</v>
      </c>
    </row>
    <row r="151" spans="1:9" ht="10.5" hidden="1" customHeight="1">
      <c r="A151" s="58"/>
      <c r="B151" s="55"/>
      <c r="C151" s="55"/>
      <c r="D151" s="55"/>
      <c r="E151" s="59" t="s">
        <v>174</v>
      </c>
      <c r="F151" s="61"/>
      <c r="G151" s="22"/>
      <c r="H151" s="22"/>
      <c r="I151" s="22"/>
    </row>
    <row r="152" spans="1:9" ht="13.5" customHeight="1">
      <c r="A152" s="58">
        <v>2531</v>
      </c>
      <c r="B152" s="55" t="s">
        <v>347</v>
      </c>
      <c r="C152" s="55">
        <v>3</v>
      </c>
      <c r="D152" s="55">
        <v>1</v>
      </c>
      <c r="E152" s="59" t="s">
        <v>357</v>
      </c>
      <c r="F152" s="64" t="s">
        <v>359</v>
      </c>
      <c r="G152" s="22">
        <f t="shared" si="2"/>
        <v>0</v>
      </c>
      <c r="H152" s="22"/>
      <c r="I152" s="22"/>
    </row>
    <row r="153" spans="1:9" ht="12.75" customHeight="1">
      <c r="A153" s="58">
        <v>2540</v>
      </c>
      <c r="B153" s="55" t="s">
        <v>347</v>
      </c>
      <c r="C153" s="55">
        <v>4</v>
      </c>
      <c r="D153" s="55">
        <v>0</v>
      </c>
      <c r="E153" s="59" t="s">
        <v>360</v>
      </c>
      <c r="F153" s="61" t="s">
        <v>361</v>
      </c>
      <c r="G153" s="22">
        <f t="shared" si="2"/>
        <v>0</v>
      </c>
      <c r="H153" s="22">
        <f>H155</f>
        <v>0</v>
      </c>
      <c r="I153" s="22">
        <f>I155</f>
        <v>0</v>
      </c>
    </row>
    <row r="154" spans="1:9" ht="10.5" hidden="1" customHeight="1">
      <c r="A154" s="58"/>
      <c r="B154" s="55"/>
      <c r="C154" s="55"/>
      <c r="D154" s="55"/>
      <c r="E154" s="59" t="s">
        <v>174</v>
      </c>
      <c r="F154" s="61"/>
      <c r="G154" s="22"/>
      <c r="H154" s="22"/>
      <c r="I154" s="22"/>
    </row>
    <row r="155" spans="1:9" ht="13.5" customHeight="1">
      <c r="A155" s="58">
        <v>2541</v>
      </c>
      <c r="B155" s="55" t="s">
        <v>347</v>
      </c>
      <c r="C155" s="55">
        <v>4</v>
      </c>
      <c r="D155" s="55">
        <v>1</v>
      </c>
      <c r="E155" s="59" t="s">
        <v>360</v>
      </c>
      <c r="F155" s="64" t="s">
        <v>362</v>
      </c>
      <c r="G155" s="22">
        <f t="shared" si="2"/>
        <v>0</v>
      </c>
      <c r="H155" s="22"/>
      <c r="I155" s="22"/>
    </row>
    <row r="156" spans="1:9" ht="21.75" customHeight="1">
      <c r="A156" s="58">
        <v>2550</v>
      </c>
      <c r="B156" s="55" t="s">
        <v>347</v>
      </c>
      <c r="C156" s="55">
        <v>5</v>
      </c>
      <c r="D156" s="55">
        <v>0</v>
      </c>
      <c r="E156" s="59" t="s">
        <v>363</v>
      </c>
      <c r="F156" s="61" t="s">
        <v>364</v>
      </c>
      <c r="G156" s="22">
        <f t="shared" si="2"/>
        <v>0</v>
      </c>
      <c r="H156" s="22">
        <f>H158</f>
        <v>0</v>
      </c>
      <c r="I156" s="22">
        <f>I158</f>
        <v>0</v>
      </c>
    </row>
    <row r="157" spans="1:9" ht="10.5" hidden="1" customHeight="1">
      <c r="A157" s="58"/>
      <c r="B157" s="55"/>
      <c r="C157" s="55"/>
      <c r="D157" s="55"/>
      <c r="E157" s="59" t="s">
        <v>174</v>
      </c>
      <c r="F157" s="61"/>
      <c r="G157" s="22"/>
      <c r="H157" s="22"/>
      <c r="I157" s="22"/>
    </row>
    <row r="158" spans="1:9" ht="24">
      <c r="A158" s="58">
        <v>2551</v>
      </c>
      <c r="B158" s="55" t="s">
        <v>347</v>
      </c>
      <c r="C158" s="55">
        <v>5</v>
      </c>
      <c r="D158" s="55">
        <v>1</v>
      </c>
      <c r="E158" s="59" t="s">
        <v>363</v>
      </c>
      <c r="F158" s="64" t="s">
        <v>365</v>
      </c>
      <c r="G158" s="22">
        <f t="shared" si="2"/>
        <v>0</v>
      </c>
      <c r="H158" s="22"/>
      <c r="I158" s="22"/>
    </row>
    <row r="159" spans="1:9" ht="22.5" customHeight="1">
      <c r="A159" s="58">
        <v>2560</v>
      </c>
      <c r="B159" s="55" t="s">
        <v>347</v>
      </c>
      <c r="C159" s="55">
        <v>6</v>
      </c>
      <c r="D159" s="55">
        <v>0</v>
      </c>
      <c r="E159" s="59" t="s">
        <v>366</v>
      </c>
      <c r="F159" s="61" t="s">
        <v>367</v>
      </c>
      <c r="G159" s="22">
        <f t="shared" si="2"/>
        <v>0</v>
      </c>
      <c r="H159" s="22">
        <f>H161</f>
        <v>0</v>
      </c>
      <c r="I159" s="22">
        <f>I161</f>
        <v>0</v>
      </c>
    </row>
    <row r="160" spans="1:9" ht="10.5" hidden="1" customHeight="1">
      <c r="A160" s="58"/>
      <c r="B160" s="55"/>
      <c r="C160" s="55"/>
      <c r="D160" s="55"/>
      <c r="E160" s="59" t="s">
        <v>174</v>
      </c>
      <c r="F160" s="61"/>
      <c r="G160" s="22"/>
      <c r="H160" s="22"/>
      <c r="I160" s="22"/>
    </row>
    <row r="161" spans="1:9" ht="24.75" customHeight="1">
      <c r="A161" s="58">
        <v>2561</v>
      </c>
      <c r="B161" s="55" t="s">
        <v>347</v>
      </c>
      <c r="C161" s="55">
        <v>6</v>
      </c>
      <c r="D161" s="55">
        <v>1</v>
      </c>
      <c r="E161" s="59" t="s">
        <v>366</v>
      </c>
      <c r="F161" s="64" t="s">
        <v>368</v>
      </c>
      <c r="G161" s="22">
        <f t="shared" si="2"/>
        <v>0</v>
      </c>
      <c r="H161" s="22">
        <f>'[1]05.06.01'!F32</f>
        <v>0</v>
      </c>
      <c r="I161" s="22"/>
    </row>
    <row r="162" spans="1:9" s="57" customFormat="1" ht="44.25" customHeight="1">
      <c r="A162" s="54">
        <v>2600</v>
      </c>
      <c r="B162" s="55" t="s">
        <v>369</v>
      </c>
      <c r="C162" s="55">
        <v>0</v>
      </c>
      <c r="D162" s="55">
        <v>0</v>
      </c>
      <c r="E162" s="56" t="s">
        <v>370</v>
      </c>
      <c r="F162" s="65" t="s">
        <v>371</v>
      </c>
      <c r="G162" s="22">
        <f t="shared" si="2"/>
        <v>3310</v>
      </c>
      <c r="H162" s="22">
        <f>H164+H167+H170+H173+H176+H179</f>
        <v>3310</v>
      </c>
      <c r="I162" s="22">
        <f>I164+I167+I170+I173+I176+I179</f>
        <v>0</v>
      </c>
    </row>
    <row r="163" spans="1:9" ht="11.25" hidden="1" customHeight="1">
      <c r="A163" s="58"/>
      <c r="B163" s="55"/>
      <c r="C163" s="55"/>
      <c r="D163" s="55"/>
      <c r="E163" s="59" t="s">
        <v>12</v>
      </c>
      <c r="F163" s="60"/>
      <c r="G163" s="22"/>
      <c r="H163" s="22"/>
      <c r="I163" s="22"/>
    </row>
    <row r="164" spans="1:9" ht="12" customHeight="1">
      <c r="A164" s="58">
        <v>2610</v>
      </c>
      <c r="B164" s="55" t="s">
        <v>369</v>
      </c>
      <c r="C164" s="55">
        <v>1</v>
      </c>
      <c r="D164" s="55">
        <v>0</v>
      </c>
      <c r="E164" s="59" t="s">
        <v>372</v>
      </c>
      <c r="F164" s="61" t="s">
        <v>373</v>
      </c>
      <c r="G164" s="22">
        <f t="shared" si="2"/>
        <v>0</v>
      </c>
      <c r="H164" s="22">
        <f>H166</f>
        <v>0</v>
      </c>
      <c r="I164" s="22">
        <f>I166</f>
        <v>0</v>
      </c>
    </row>
    <row r="165" spans="1:9" ht="10.5" hidden="1" customHeight="1">
      <c r="A165" s="58"/>
      <c r="B165" s="55"/>
      <c r="C165" s="55"/>
      <c r="D165" s="55"/>
      <c r="E165" s="59" t="s">
        <v>174</v>
      </c>
      <c r="F165" s="61"/>
      <c r="G165" s="22"/>
      <c r="H165" s="22"/>
      <c r="I165" s="22"/>
    </row>
    <row r="166" spans="1:9">
      <c r="A166" s="58">
        <v>2611</v>
      </c>
      <c r="B166" s="55" t="s">
        <v>369</v>
      </c>
      <c r="C166" s="55">
        <v>1</v>
      </c>
      <c r="D166" s="55">
        <v>1</v>
      </c>
      <c r="E166" s="59" t="s">
        <v>374</v>
      </c>
      <c r="F166" s="64" t="s">
        <v>375</v>
      </c>
      <c r="G166" s="22">
        <f t="shared" si="2"/>
        <v>0</v>
      </c>
      <c r="H166" s="22"/>
      <c r="I166" s="22"/>
    </row>
    <row r="167" spans="1:9" ht="13.5" customHeight="1">
      <c r="A167" s="58">
        <v>2620</v>
      </c>
      <c r="B167" s="55" t="s">
        <v>369</v>
      </c>
      <c r="C167" s="55">
        <v>2</v>
      </c>
      <c r="D167" s="55">
        <v>0</v>
      </c>
      <c r="E167" s="59" t="s">
        <v>376</v>
      </c>
      <c r="F167" s="61" t="s">
        <v>377</v>
      </c>
      <c r="G167" s="22">
        <f t="shared" si="2"/>
        <v>0</v>
      </c>
      <c r="H167" s="22">
        <f>H169</f>
        <v>0</v>
      </c>
      <c r="I167" s="22">
        <f>I169</f>
        <v>0</v>
      </c>
    </row>
    <row r="168" spans="1:9" ht="10.5" hidden="1" customHeight="1">
      <c r="A168" s="58"/>
      <c r="B168" s="55"/>
      <c r="C168" s="55"/>
      <c r="D168" s="55"/>
      <c r="E168" s="59" t="s">
        <v>174</v>
      </c>
      <c r="F168" s="61"/>
      <c r="G168" s="22"/>
      <c r="H168" s="22"/>
      <c r="I168" s="22"/>
    </row>
    <row r="169" spans="1:9">
      <c r="A169" s="58">
        <v>2621</v>
      </c>
      <c r="B169" s="55" t="s">
        <v>369</v>
      </c>
      <c r="C169" s="55">
        <v>2</v>
      </c>
      <c r="D169" s="55">
        <v>1</v>
      </c>
      <c r="E169" s="59" t="s">
        <v>376</v>
      </c>
      <c r="F169" s="64" t="s">
        <v>378</v>
      </c>
      <c r="G169" s="22">
        <f t="shared" si="2"/>
        <v>0</v>
      </c>
      <c r="H169" s="22"/>
      <c r="I169" s="22"/>
    </row>
    <row r="170" spans="1:9" ht="13.5" customHeight="1">
      <c r="A170" s="58">
        <v>2630</v>
      </c>
      <c r="B170" s="55" t="s">
        <v>369</v>
      </c>
      <c r="C170" s="55">
        <v>3</v>
      </c>
      <c r="D170" s="55">
        <v>0</v>
      </c>
      <c r="E170" s="59" t="s">
        <v>379</v>
      </c>
      <c r="F170" s="61" t="s">
        <v>380</v>
      </c>
      <c r="G170" s="22">
        <f t="shared" si="2"/>
        <v>0</v>
      </c>
      <c r="H170" s="22">
        <f>H172</f>
        <v>0</v>
      </c>
      <c r="I170" s="22">
        <f>I172</f>
        <v>0</v>
      </c>
    </row>
    <row r="171" spans="1:9" ht="10.5" hidden="1" customHeight="1">
      <c r="A171" s="58"/>
      <c r="B171" s="55"/>
      <c r="C171" s="55"/>
      <c r="D171" s="55"/>
      <c r="E171" s="59" t="s">
        <v>174</v>
      </c>
      <c r="F171" s="61"/>
      <c r="G171" s="22"/>
      <c r="H171" s="22"/>
      <c r="I171" s="22"/>
    </row>
    <row r="172" spans="1:9">
      <c r="A172" s="58">
        <v>2631</v>
      </c>
      <c r="B172" s="55" t="s">
        <v>369</v>
      </c>
      <c r="C172" s="55">
        <v>3</v>
      </c>
      <c r="D172" s="55">
        <v>1</v>
      </c>
      <c r="E172" s="59" t="s">
        <v>381</v>
      </c>
      <c r="F172" s="61" t="s">
        <v>382</v>
      </c>
      <c r="G172" s="22">
        <f t="shared" si="2"/>
        <v>0</v>
      </c>
      <c r="H172" s="22">
        <f>'[1]arandzin komunal'!F32</f>
        <v>0</v>
      </c>
      <c r="I172" s="22">
        <f>'[1]arandzin komunal'!F134</f>
        <v>0</v>
      </c>
    </row>
    <row r="173" spans="1:9">
      <c r="A173" s="58">
        <v>2640</v>
      </c>
      <c r="B173" s="55" t="s">
        <v>369</v>
      </c>
      <c r="C173" s="55">
        <v>4</v>
      </c>
      <c r="D173" s="55">
        <v>0</v>
      </c>
      <c r="E173" s="59" t="s">
        <v>383</v>
      </c>
      <c r="F173" s="61" t="s">
        <v>384</v>
      </c>
      <c r="G173" s="22">
        <f t="shared" si="2"/>
        <v>3310</v>
      </c>
      <c r="H173" s="22">
        <f>H175</f>
        <v>3310</v>
      </c>
      <c r="I173" s="22">
        <f>I175</f>
        <v>0</v>
      </c>
    </row>
    <row r="174" spans="1:9" ht="10.5" hidden="1" customHeight="1">
      <c r="A174" s="58"/>
      <c r="B174" s="55"/>
      <c r="C174" s="55"/>
      <c r="D174" s="55"/>
      <c r="E174" s="59" t="s">
        <v>174</v>
      </c>
      <c r="F174" s="61"/>
      <c r="G174" s="22"/>
      <c r="H174" s="22"/>
      <c r="I174" s="22"/>
    </row>
    <row r="175" spans="1:9">
      <c r="A175" s="58">
        <v>2641</v>
      </c>
      <c r="B175" s="55" t="s">
        <v>369</v>
      </c>
      <c r="C175" s="55">
        <v>4</v>
      </c>
      <c r="D175" s="55">
        <v>1</v>
      </c>
      <c r="E175" s="59" t="s">
        <v>385</v>
      </c>
      <c r="F175" s="64" t="s">
        <v>386</v>
      </c>
      <c r="G175" s="22">
        <f t="shared" si="2"/>
        <v>3310</v>
      </c>
      <c r="H175" s="22">
        <f>[1]poxoc.lusav.!F32+[1]poxoc.lusav.ntpm!F32</f>
        <v>3310</v>
      </c>
      <c r="I175" s="22">
        <f>[1]poxoc.lusav.!F134</f>
        <v>0</v>
      </c>
    </row>
    <row r="176" spans="1:9" ht="33" customHeight="1">
      <c r="A176" s="58">
        <v>2650</v>
      </c>
      <c r="B176" s="55" t="s">
        <v>369</v>
      </c>
      <c r="C176" s="55">
        <v>5</v>
      </c>
      <c r="D176" s="55">
        <v>0</v>
      </c>
      <c r="E176" s="59" t="s">
        <v>387</v>
      </c>
      <c r="F176" s="61" t="s">
        <v>388</v>
      </c>
      <c r="G176" s="22">
        <f t="shared" si="2"/>
        <v>0</v>
      </c>
      <c r="H176" s="22">
        <f>H178</f>
        <v>0</v>
      </c>
      <c r="I176" s="22">
        <f>I178</f>
        <v>0</v>
      </c>
    </row>
    <row r="177" spans="1:9" ht="0.75" hidden="1" customHeight="1">
      <c r="A177" s="58"/>
      <c r="B177" s="55"/>
      <c r="C177" s="55"/>
      <c r="D177" s="55"/>
      <c r="E177" s="59" t="s">
        <v>174</v>
      </c>
      <c r="F177" s="61"/>
      <c r="G177" s="22"/>
      <c r="H177" s="22"/>
      <c r="I177" s="22"/>
    </row>
    <row r="178" spans="1:9" ht="36">
      <c r="A178" s="58">
        <v>2651</v>
      </c>
      <c r="B178" s="55" t="s">
        <v>369</v>
      </c>
      <c r="C178" s="55">
        <v>5</v>
      </c>
      <c r="D178" s="55">
        <v>1</v>
      </c>
      <c r="E178" s="59" t="s">
        <v>387</v>
      </c>
      <c r="F178" s="64" t="s">
        <v>389</v>
      </c>
      <c r="G178" s="22">
        <f t="shared" si="2"/>
        <v>0</v>
      </c>
      <c r="H178" s="22"/>
      <c r="I178" s="22"/>
    </row>
    <row r="179" spans="1:9" ht="27.75" customHeight="1">
      <c r="A179" s="58">
        <v>2660</v>
      </c>
      <c r="B179" s="55" t="s">
        <v>369</v>
      </c>
      <c r="C179" s="55">
        <v>6</v>
      </c>
      <c r="D179" s="55">
        <v>0</v>
      </c>
      <c r="E179" s="59" t="s">
        <v>390</v>
      </c>
      <c r="F179" s="64" t="s">
        <v>391</v>
      </c>
      <c r="G179" s="22">
        <f t="shared" si="2"/>
        <v>0</v>
      </c>
      <c r="H179" s="22">
        <f>H181</f>
        <v>0</v>
      </c>
      <c r="I179" s="22">
        <f>I181</f>
        <v>0</v>
      </c>
    </row>
    <row r="180" spans="1:9" ht="10.5" hidden="1" customHeight="1">
      <c r="A180" s="58"/>
      <c r="B180" s="55"/>
      <c r="C180" s="55"/>
      <c r="D180" s="55"/>
      <c r="E180" s="59" t="s">
        <v>174</v>
      </c>
      <c r="F180" s="61"/>
      <c r="G180" s="22"/>
      <c r="H180" s="22"/>
      <c r="I180" s="22"/>
    </row>
    <row r="181" spans="1:9" ht="23.25" customHeight="1">
      <c r="A181" s="58">
        <v>2661</v>
      </c>
      <c r="B181" s="55" t="s">
        <v>369</v>
      </c>
      <c r="C181" s="55">
        <v>6</v>
      </c>
      <c r="D181" s="55">
        <v>1</v>
      </c>
      <c r="E181" s="59" t="s">
        <v>390</v>
      </c>
      <c r="F181" s="64" t="s">
        <v>392</v>
      </c>
      <c r="G181" s="22">
        <f t="shared" si="2"/>
        <v>0</v>
      </c>
      <c r="H181" s="22"/>
      <c r="I181" s="22"/>
    </row>
    <row r="182" spans="1:9" s="57" customFormat="1" ht="31.5" customHeight="1">
      <c r="A182" s="54">
        <v>2700</v>
      </c>
      <c r="B182" s="55" t="s">
        <v>393</v>
      </c>
      <c r="C182" s="55">
        <v>0</v>
      </c>
      <c r="D182" s="55">
        <v>0</v>
      </c>
      <c r="E182" s="67" t="s">
        <v>394</v>
      </c>
      <c r="F182" s="65" t="s">
        <v>395</v>
      </c>
      <c r="G182" s="22">
        <f t="shared" si="2"/>
        <v>0</v>
      </c>
      <c r="H182" s="22">
        <f>H184+H189+H195+H201+H204+H207</f>
        <v>0</v>
      </c>
      <c r="I182" s="22">
        <f>I184+I189+I195+I201+I204+I207</f>
        <v>0</v>
      </c>
    </row>
    <row r="183" spans="1:9" ht="11.25" hidden="1" customHeight="1">
      <c r="A183" s="58"/>
      <c r="B183" s="55"/>
      <c r="C183" s="55"/>
      <c r="D183" s="55"/>
      <c r="E183" s="59" t="s">
        <v>12</v>
      </c>
      <c r="F183" s="60"/>
      <c r="G183" s="22"/>
      <c r="H183" s="22"/>
      <c r="I183" s="22"/>
    </row>
    <row r="184" spans="1:9" ht="12.75" customHeight="1">
      <c r="A184" s="58">
        <v>2710</v>
      </c>
      <c r="B184" s="55" t="s">
        <v>393</v>
      </c>
      <c r="C184" s="55">
        <v>1</v>
      </c>
      <c r="D184" s="55">
        <v>0</v>
      </c>
      <c r="E184" s="59" t="s">
        <v>396</v>
      </c>
      <c r="F184" s="61" t="s">
        <v>397</v>
      </c>
      <c r="G184" s="22">
        <f t="shared" si="2"/>
        <v>0</v>
      </c>
      <c r="H184" s="22">
        <f>SUM(H186:H188)</f>
        <v>0</v>
      </c>
      <c r="I184" s="22">
        <f>SUM(I186:I188)</f>
        <v>0</v>
      </c>
    </row>
    <row r="185" spans="1:9" ht="10.5" hidden="1" customHeight="1">
      <c r="A185" s="58"/>
      <c r="B185" s="55"/>
      <c r="C185" s="55"/>
      <c r="D185" s="55"/>
      <c r="E185" s="59" t="s">
        <v>174</v>
      </c>
      <c r="F185" s="61"/>
      <c r="G185" s="22"/>
      <c r="H185" s="22"/>
      <c r="I185" s="22"/>
    </row>
    <row r="186" spans="1:9">
      <c r="A186" s="58">
        <v>2711</v>
      </c>
      <c r="B186" s="55" t="s">
        <v>393</v>
      </c>
      <c r="C186" s="55">
        <v>1</v>
      </c>
      <c r="D186" s="55">
        <v>1</v>
      </c>
      <c r="E186" s="59" t="s">
        <v>398</v>
      </c>
      <c r="F186" s="64" t="s">
        <v>399</v>
      </c>
      <c r="G186" s="22">
        <f t="shared" si="2"/>
        <v>0</v>
      </c>
      <c r="H186" s="22"/>
      <c r="I186" s="22"/>
    </row>
    <row r="187" spans="1:9">
      <c r="A187" s="58">
        <v>2712</v>
      </c>
      <c r="B187" s="55" t="s">
        <v>393</v>
      </c>
      <c r="C187" s="55">
        <v>1</v>
      </c>
      <c r="D187" s="55">
        <v>2</v>
      </c>
      <c r="E187" s="59" t="s">
        <v>400</v>
      </c>
      <c r="F187" s="64" t="s">
        <v>401</v>
      </c>
      <c r="G187" s="22">
        <f t="shared" si="2"/>
        <v>0</v>
      </c>
      <c r="H187" s="22"/>
      <c r="I187" s="22"/>
    </row>
    <row r="188" spans="1:9">
      <c r="A188" s="58">
        <v>2713</v>
      </c>
      <c r="B188" s="55" t="s">
        <v>393</v>
      </c>
      <c r="C188" s="55">
        <v>1</v>
      </c>
      <c r="D188" s="55">
        <v>3</v>
      </c>
      <c r="E188" s="59" t="s">
        <v>402</v>
      </c>
      <c r="F188" s="64" t="s">
        <v>403</v>
      </c>
      <c r="G188" s="22">
        <f t="shared" si="2"/>
        <v>0</v>
      </c>
      <c r="H188" s="22"/>
      <c r="I188" s="22"/>
    </row>
    <row r="189" spans="1:9" ht="12.75" customHeight="1">
      <c r="A189" s="58">
        <v>2720</v>
      </c>
      <c r="B189" s="55" t="s">
        <v>393</v>
      </c>
      <c r="C189" s="55">
        <v>2</v>
      </c>
      <c r="D189" s="55">
        <v>0</v>
      </c>
      <c r="E189" s="59" t="s">
        <v>404</v>
      </c>
      <c r="F189" s="61" t="s">
        <v>405</v>
      </c>
      <c r="G189" s="22">
        <f t="shared" si="2"/>
        <v>0</v>
      </c>
      <c r="H189" s="22">
        <f>SUM(H191:H194)</f>
        <v>0</v>
      </c>
      <c r="I189" s="22">
        <f>SUM(I191:I194)</f>
        <v>0</v>
      </c>
    </row>
    <row r="190" spans="1:9" ht="10.5" hidden="1" customHeight="1">
      <c r="A190" s="58"/>
      <c r="B190" s="55"/>
      <c r="C190" s="55"/>
      <c r="D190" s="55"/>
      <c r="E190" s="59" t="s">
        <v>174</v>
      </c>
      <c r="F190" s="61"/>
      <c r="G190" s="22"/>
      <c r="H190" s="22"/>
      <c r="I190" s="22"/>
    </row>
    <row r="191" spans="1:9">
      <c r="A191" s="58">
        <v>2721</v>
      </c>
      <c r="B191" s="55" t="s">
        <v>393</v>
      </c>
      <c r="C191" s="55">
        <v>2</v>
      </c>
      <c r="D191" s="55">
        <v>1</v>
      </c>
      <c r="E191" s="59" t="s">
        <v>406</v>
      </c>
      <c r="F191" s="64" t="s">
        <v>407</v>
      </c>
      <c r="G191" s="22">
        <f t="shared" si="2"/>
        <v>0</v>
      </c>
      <c r="H191" s="22"/>
      <c r="I191" s="22"/>
    </row>
    <row r="192" spans="1:9" ht="13.5" customHeight="1">
      <c r="A192" s="58">
        <v>2722</v>
      </c>
      <c r="B192" s="55" t="s">
        <v>393</v>
      </c>
      <c r="C192" s="55">
        <v>2</v>
      </c>
      <c r="D192" s="55">
        <v>2</v>
      </c>
      <c r="E192" s="59" t="s">
        <v>408</v>
      </c>
      <c r="F192" s="64" t="s">
        <v>409</v>
      </c>
      <c r="G192" s="22">
        <f t="shared" si="2"/>
        <v>0</v>
      </c>
      <c r="H192" s="22"/>
      <c r="I192" s="22"/>
    </row>
    <row r="193" spans="1:9">
      <c r="A193" s="58">
        <v>2723</v>
      </c>
      <c r="B193" s="55" t="s">
        <v>393</v>
      </c>
      <c r="C193" s="55">
        <v>2</v>
      </c>
      <c r="D193" s="55">
        <v>3</v>
      </c>
      <c r="E193" s="59" t="s">
        <v>410</v>
      </c>
      <c r="F193" s="64" t="s">
        <v>411</v>
      </c>
      <c r="G193" s="22">
        <f t="shared" si="2"/>
        <v>0</v>
      </c>
      <c r="H193" s="22"/>
      <c r="I193" s="22"/>
    </row>
    <row r="194" spans="1:9">
      <c r="A194" s="58">
        <v>2724</v>
      </c>
      <c r="B194" s="55" t="s">
        <v>393</v>
      </c>
      <c r="C194" s="55">
        <v>2</v>
      </c>
      <c r="D194" s="55">
        <v>4</v>
      </c>
      <c r="E194" s="59" t="s">
        <v>412</v>
      </c>
      <c r="F194" s="64" t="s">
        <v>413</v>
      </c>
      <c r="G194" s="22">
        <f t="shared" si="2"/>
        <v>0</v>
      </c>
      <c r="H194" s="22"/>
      <c r="I194" s="22"/>
    </row>
    <row r="195" spans="1:9" ht="12" customHeight="1">
      <c r="A195" s="58">
        <v>2730</v>
      </c>
      <c r="B195" s="55" t="s">
        <v>393</v>
      </c>
      <c r="C195" s="55">
        <v>3</v>
      </c>
      <c r="D195" s="55">
        <v>0</v>
      </c>
      <c r="E195" s="59" t="s">
        <v>414</v>
      </c>
      <c r="F195" s="61" t="s">
        <v>415</v>
      </c>
      <c r="G195" s="22">
        <f t="shared" si="2"/>
        <v>0</v>
      </c>
      <c r="H195" s="22">
        <f>SUM(H197:H200)</f>
        <v>0</v>
      </c>
      <c r="I195" s="22">
        <f>SUM(I197:I200)</f>
        <v>0</v>
      </c>
    </row>
    <row r="196" spans="1:9" ht="10.5" hidden="1" customHeight="1">
      <c r="A196" s="58"/>
      <c r="B196" s="55"/>
      <c r="C196" s="55"/>
      <c r="D196" s="55"/>
      <c r="E196" s="59" t="s">
        <v>174</v>
      </c>
      <c r="F196" s="61"/>
      <c r="G196" s="22"/>
      <c r="H196" s="22"/>
      <c r="I196" s="22"/>
    </row>
    <row r="197" spans="1:9" ht="15" customHeight="1">
      <c r="A197" s="58">
        <v>2731</v>
      </c>
      <c r="B197" s="55" t="s">
        <v>393</v>
      </c>
      <c r="C197" s="55">
        <v>3</v>
      </c>
      <c r="D197" s="55">
        <v>1</v>
      </c>
      <c r="E197" s="59" t="s">
        <v>416</v>
      </c>
      <c r="F197" s="60" t="s">
        <v>417</v>
      </c>
      <c r="G197" s="22">
        <f t="shared" si="2"/>
        <v>0</v>
      </c>
      <c r="H197" s="22"/>
      <c r="I197" s="22"/>
    </row>
    <row r="198" spans="1:9" ht="14.25" customHeight="1">
      <c r="A198" s="58">
        <v>2732</v>
      </c>
      <c r="B198" s="55" t="s">
        <v>393</v>
      </c>
      <c r="C198" s="55">
        <v>3</v>
      </c>
      <c r="D198" s="55">
        <v>2</v>
      </c>
      <c r="E198" s="59" t="s">
        <v>418</v>
      </c>
      <c r="F198" s="60" t="s">
        <v>419</v>
      </c>
      <c r="G198" s="22">
        <f t="shared" si="2"/>
        <v>0</v>
      </c>
      <c r="H198" s="22"/>
      <c r="I198" s="22"/>
    </row>
    <row r="199" spans="1:9" ht="13.5" customHeight="1">
      <c r="A199" s="58">
        <v>2733</v>
      </c>
      <c r="B199" s="55" t="s">
        <v>393</v>
      </c>
      <c r="C199" s="55">
        <v>3</v>
      </c>
      <c r="D199" s="55">
        <v>3</v>
      </c>
      <c r="E199" s="59" t="s">
        <v>420</v>
      </c>
      <c r="F199" s="60" t="s">
        <v>421</v>
      </c>
      <c r="G199" s="22">
        <f t="shared" si="2"/>
        <v>0</v>
      </c>
      <c r="H199" s="22"/>
      <c r="I199" s="22"/>
    </row>
    <row r="200" spans="1:9" ht="24">
      <c r="A200" s="58">
        <v>2734</v>
      </c>
      <c r="B200" s="55" t="s">
        <v>393</v>
      </c>
      <c r="C200" s="55">
        <v>3</v>
      </c>
      <c r="D200" s="55">
        <v>4</v>
      </c>
      <c r="E200" s="59" t="s">
        <v>422</v>
      </c>
      <c r="F200" s="60" t="s">
        <v>423</v>
      </c>
      <c r="G200" s="22">
        <f t="shared" si="2"/>
        <v>0</v>
      </c>
      <c r="H200" s="22"/>
      <c r="I200" s="22"/>
    </row>
    <row r="201" spans="1:9" ht="12.75" customHeight="1">
      <c r="A201" s="58">
        <v>2740</v>
      </c>
      <c r="B201" s="55" t="s">
        <v>393</v>
      </c>
      <c r="C201" s="55">
        <v>4</v>
      </c>
      <c r="D201" s="55">
        <v>0</v>
      </c>
      <c r="E201" s="59" t="s">
        <v>424</v>
      </c>
      <c r="F201" s="61" t="s">
        <v>425</v>
      </c>
      <c r="G201" s="22">
        <f t="shared" si="2"/>
        <v>0</v>
      </c>
      <c r="H201" s="22">
        <f>H203</f>
        <v>0</v>
      </c>
      <c r="I201" s="22">
        <f>I203</f>
        <v>0</v>
      </c>
    </row>
    <row r="202" spans="1:9" ht="10.5" hidden="1" customHeight="1">
      <c r="A202" s="58"/>
      <c r="B202" s="55"/>
      <c r="C202" s="55"/>
      <c r="D202" s="55"/>
      <c r="E202" s="59" t="s">
        <v>174</v>
      </c>
      <c r="F202" s="61"/>
      <c r="G202" s="22"/>
      <c r="H202" s="22"/>
      <c r="I202" s="22"/>
    </row>
    <row r="203" spans="1:9">
      <c r="A203" s="58">
        <v>2741</v>
      </c>
      <c r="B203" s="55" t="s">
        <v>393</v>
      </c>
      <c r="C203" s="55">
        <v>4</v>
      </c>
      <c r="D203" s="55">
        <v>1</v>
      </c>
      <c r="E203" s="59" t="s">
        <v>424</v>
      </c>
      <c r="F203" s="64" t="s">
        <v>426</v>
      </c>
      <c r="G203" s="22">
        <f t="shared" si="2"/>
        <v>0</v>
      </c>
      <c r="H203" s="22">
        <f>'[1]arandzin aroxg'!F32</f>
        <v>0</v>
      </c>
      <c r="I203" s="22"/>
    </row>
    <row r="204" spans="1:9" ht="21.75" customHeight="1">
      <c r="A204" s="58">
        <v>2750</v>
      </c>
      <c r="B204" s="55" t="s">
        <v>393</v>
      </c>
      <c r="C204" s="55">
        <v>5</v>
      </c>
      <c r="D204" s="55">
        <v>0</v>
      </c>
      <c r="E204" s="59" t="s">
        <v>427</v>
      </c>
      <c r="F204" s="61" t="s">
        <v>428</v>
      </c>
      <c r="G204" s="22">
        <f t="shared" si="2"/>
        <v>0</v>
      </c>
      <c r="H204" s="22">
        <f>H206</f>
        <v>0</v>
      </c>
      <c r="I204" s="22">
        <f>I206</f>
        <v>0</v>
      </c>
    </row>
    <row r="205" spans="1:9" ht="10.5" hidden="1" customHeight="1">
      <c r="A205" s="58"/>
      <c r="B205" s="55"/>
      <c r="C205" s="55"/>
      <c r="D205" s="55"/>
      <c r="E205" s="59" t="s">
        <v>174</v>
      </c>
      <c r="F205" s="61"/>
      <c r="G205" s="22"/>
      <c r="H205" s="22"/>
      <c r="I205" s="22"/>
    </row>
    <row r="206" spans="1:9" ht="24">
      <c r="A206" s="58">
        <v>2751</v>
      </c>
      <c r="B206" s="55" t="s">
        <v>393</v>
      </c>
      <c r="C206" s="55">
        <v>5</v>
      </c>
      <c r="D206" s="55">
        <v>1</v>
      </c>
      <c r="E206" s="59" t="s">
        <v>427</v>
      </c>
      <c r="F206" s="64" t="s">
        <v>428</v>
      </c>
      <c r="G206" s="22">
        <f t="shared" ref="G206:G269" si="3">H206+I206</f>
        <v>0</v>
      </c>
      <c r="H206" s="22"/>
      <c r="I206" s="22"/>
    </row>
    <row r="207" spans="1:9" ht="13.5" customHeight="1">
      <c r="A207" s="58">
        <v>2760</v>
      </c>
      <c r="B207" s="55" t="s">
        <v>393</v>
      </c>
      <c r="C207" s="55">
        <v>6</v>
      </c>
      <c r="D207" s="55">
        <v>0</v>
      </c>
      <c r="E207" s="59" t="s">
        <v>429</v>
      </c>
      <c r="F207" s="61" t="s">
        <v>430</v>
      </c>
      <c r="G207" s="22">
        <f t="shared" si="3"/>
        <v>0</v>
      </c>
      <c r="H207" s="22">
        <f>SUM(H209:H210)</f>
        <v>0</v>
      </c>
      <c r="I207" s="22">
        <f>SUM(I209:I210)</f>
        <v>0</v>
      </c>
    </row>
    <row r="208" spans="1:9" ht="10.5" hidden="1" customHeight="1">
      <c r="A208" s="58"/>
      <c r="B208" s="55"/>
      <c r="C208" s="55"/>
      <c r="D208" s="55"/>
      <c r="E208" s="59" t="s">
        <v>174</v>
      </c>
      <c r="F208" s="61"/>
      <c r="G208" s="22"/>
      <c r="H208" s="22"/>
      <c r="I208" s="22"/>
    </row>
    <row r="209" spans="1:9">
      <c r="A209" s="58">
        <v>2761</v>
      </c>
      <c r="B209" s="55" t="s">
        <v>393</v>
      </c>
      <c r="C209" s="55">
        <v>6</v>
      </c>
      <c r="D209" s="55">
        <v>1</v>
      </c>
      <c r="E209" s="59" t="s">
        <v>431</v>
      </c>
      <c r="F209" s="61"/>
      <c r="G209" s="22">
        <f t="shared" si="3"/>
        <v>0</v>
      </c>
      <c r="H209" s="22"/>
      <c r="I209" s="22"/>
    </row>
    <row r="210" spans="1:9">
      <c r="A210" s="58">
        <v>2762</v>
      </c>
      <c r="B210" s="55" t="s">
        <v>393</v>
      </c>
      <c r="C210" s="55">
        <v>6</v>
      </c>
      <c r="D210" s="55">
        <v>2</v>
      </c>
      <c r="E210" s="59" t="s">
        <v>429</v>
      </c>
      <c r="F210" s="64" t="s">
        <v>432</v>
      </c>
      <c r="G210" s="22">
        <f t="shared" si="3"/>
        <v>0</v>
      </c>
      <c r="H210" s="22"/>
      <c r="I210" s="22"/>
    </row>
    <row r="211" spans="1:9" s="57" customFormat="1" ht="27" customHeight="1">
      <c r="A211" s="54">
        <v>2800</v>
      </c>
      <c r="B211" s="55" t="s">
        <v>433</v>
      </c>
      <c r="C211" s="55">
        <v>0</v>
      </c>
      <c r="D211" s="55">
        <v>0</v>
      </c>
      <c r="E211" s="67" t="s">
        <v>434</v>
      </c>
      <c r="F211" s="65" t="s">
        <v>435</v>
      </c>
      <c r="G211" s="22">
        <f t="shared" si="3"/>
        <v>1780</v>
      </c>
      <c r="H211" s="22">
        <f>H213+H216+H225+H230+H235+H238</f>
        <v>680</v>
      </c>
      <c r="I211" s="22">
        <f>I213+I216+I225+I230+I235+I238</f>
        <v>1100</v>
      </c>
    </row>
    <row r="212" spans="1:9" ht="11.25" hidden="1" customHeight="1">
      <c r="A212" s="58"/>
      <c r="B212" s="55"/>
      <c r="C212" s="55"/>
      <c r="D212" s="55"/>
      <c r="E212" s="59" t="s">
        <v>12</v>
      </c>
      <c r="F212" s="60"/>
      <c r="G212" s="22"/>
      <c r="H212" s="22"/>
      <c r="I212" s="22"/>
    </row>
    <row r="213" spans="1:9" ht="12" customHeight="1">
      <c r="A213" s="58">
        <v>2810</v>
      </c>
      <c r="B213" s="55" t="s">
        <v>433</v>
      </c>
      <c r="C213" s="55">
        <v>1</v>
      </c>
      <c r="D213" s="55">
        <v>0</v>
      </c>
      <c r="E213" s="59" t="s">
        <v>436</v>
      </c>
      <c r="F213" s="61" t="s">
        <v>437</v>
      </c>
      <c r="G213" s="22">
        <f t="shared" si="3"/>
        <v>1400</v>
      </c>
      <c r="H213" s="22">
        <f>H215</f>
        <v>300</v>
      </c>
      <c r="I213" s="22">
        <f>I215</f>
        <v>1100</v>
      </c>
    </row>
    <row r="214" spans="1:9" ht="18" hidden="1" customHeight="1">
      <c r="A214" s="58"/>
      <c r="B214" s="55"/>
      <c r="C214" s="55"/>
      <c r="D214" s="55"/>
      <c r="E214" s="59" t="s">
        <v>174</v>
      </c>
      <c r="F214" s="61"/>
      <c r="G214" s="22"/>
      <c r="H214" s="22"/>
      <c r="I214" s="22"/>
    </row>
    <row r="215" spans="1:9">
      <c r="A215" s="58">
        <v>2811</v>
      </c>
      <c r="B215" s="55" t="s">
        <v>433</v>
      </c>
      <c r="C215" s="55">
        <v>1</v>
      </c>
      <c r="D215" s="55">
        <v>1</v>
      </c>
      <c r="E215" s="59" t="s">
        <v>436</v>
      </c>
      <c r="F215" s="64" t="s">
        <v>438</v>
      </c>
      <c r="G215" s="22">
        <f t="shared" si="3"/>
        <v>1400</v>
      </c>
      <c r="H215" s="22">
        <f>'[1] sport'!F32</f>
        <v>300</v>
      </c>
      <c r="I215" s="22">
        <f>'[1] sport'!F134</f>
        <v>1100</v>
      </c>
    </row>
    <row r="216" spans="1:9" ht="12" customHeight="1">
      <c r="A216" s="58">
        <v>2820</v>
      </c>
      <c r="B216" s="55" t="s">
        <v>433</v>
      </c>
      <c r="C216" s="55">
        <v>2</v>
      </c>
      <c r="D216" s="55">
        <v>0</v>
      </c>
      <c r="E216" s="59" t="s">
        <v>439</v>
      </c>
      <c r="F216" s="61" t="s">
        <v>440</v>
      </c>
      <c r="G216" s="22">
        <f t="shared" si="3"/>
        <v>380</v>
      </c>
      <c r="H216" s="22">
        <f>SUM(H218:H224)</f>
        <v>380</v>
      </c>
      <c r="I216" s="22">
        <f>SUM(I218:I224)</f>
        <v>0</v>
      </c>
    </row>
    <row r="217" spans="1:9" ht="10.5" hidden="1" customHeight="1">
      <c r="A217" s="58"/>
      <c r="B217" s="55"/>
      <c r="C217" s="55"/>
      <c r="D217" s="55"/>
      <c r="E217" s="59" t="s">
        <v>174</v>
      </c>
      <c r="F217" s="61"/>
      <c r="G217" s="22"/>
      <c r="H217" s="22"/>
      <c r="I217" s="22"/>
    </row>
    <row r="218" spans="1:9">
      <c r="A218" s="58">
        <v>2821</v>
      </c>
      <c r="B218" s="55" t="s">
        <v>433</v>
      </c>
      <c r="C218" s="55">
        <v>2</v>
      </c>
      <c r="D218" s="55">
        <v>1</v>
      </c>
      <c r="E218" s="59" t="s">
        <v>441</v>
      </c>
      <c r="F218" s="61"/>
      <c r="G218" s="22">
        <f t="shared" si="3"/>
        <v>0</v>
      </c>
      <c r="H218" s="22">
        <f>[1]gradaran!F32</f>
        <v>0</v>
      </c>
      <c r="I218" s="22">
        <f>[1]gradaran!F151</f>
        <v>0</v>
      </c>
    </row>
    <row r="219" spans="1:9">
      <c r="A219" s="58">
        <v>2822</v>
      </c>
      <c r="B219" s="55" t="s">
        <v>433</v>
      </c>
      <c r="C219" s="55">
        <v>2</v>
      </c>
      <c r="D219" s="55">
        <v>2</v>
      </c>
      <c r="E219" s="59" t="s">
        <v>442</v>
      </c>
      <c r="F219" s="61"/>
      <c r="G219" s="22">
        <f t="shared" si="3"/>
        <v>0</v>
      </c>
      <c r="H219" s="22"/>
      <c r="I219" s="22"/>
    </row>
    <row r="220" spans="1:9">
      <c r="A220" s="58">
        <v>2823</v>
      </c>
      <c r="B220" s="55" t="s">
        <v>433</v>
      </c>
      <c r="C220" s="55">
        <v>2</v>
      </c>
      <c r="D220" s="55">
        <v>3</v>
      </c>
      <c r="E220" s="59" t="s">
        <v>443</v>
      </c>
      <c r="F220" s="64" t="s">
        <v>444</v>
      </c>
      <c r="G220" s="22">
        <f t="shared" si="3"/>
        <v>0</v>
      </c>
      <c r="H220" s="22">
        <f>'[1]mshak.tun սպսսարկում  HOAK'!F32</f>
        <v>0</v>
      </c>
      <c r="I220" s="22">
        <f>'[1]mshakujti tun սպասարկում'!F135+'[1]mshak.tun սպսսարկում  HOAK'!F135</f>
        <v>0</v>
      </c>
    </row>
    <row r="221" spans="1:9">
      <c r="A221" s="58">
        <v>2824</v>
      </c>
      <c r="B221" s="55" t="s">
        <v>433</v>
      </c>
      <c r="C221" s="55">
        <v>2</v>
      </c>
      <c r="D221" s="55">
        <v>4</v>
      </c>
      <c r="E221" s="59" t="s">
        <v>445</v>
      </c>
      <c r="F221" s="64"/>
      <c r="G221" s="22">
        <f t="shared" si="3"/>
        <v>380</v>
      </c>
      <c r="H221" s="22">
        <f>'[1]ajl mshak.mijocarum'!F32+'[1]Berqi ton'!F32+[1]maraton!F32+'[1]ajl msak.mij.NTP'!F32</f>
        <v>380</v>
      </c>
      <c r="I221" s="22"/>
    </row>
    <row r="222" spans="1:9">
      <c r="A222" s="58">
        <v>2825</v>
      </c>
      <c r="B222" s="55" t="s">
        <v>433</v>
      </c>
      <c r="C222" s="55">
        <v>2</v>
      </c>
      <c r="D222" s="55">
        <v>5</v>
      </c>
      <c r="E222" s="59" t="s">
        <v>446</v>
      </c>
      <c r="F222" s="64"/>
      <c r="G222" s="22">
        <f t="shared" si="3"/>
        <v>0</v>
      </c>
      <c r="H222" s="22"/>
      <c r="I222" s="22"/>
    </row>
    <row r="223" spans="1:9">
      <c r="A223" s="58">
        <v>2826</v>
      </c>
      <c r="B223" s="55" t="s">
        <v>433</v>
      </c>
      <c r="C223" s="55">
        <v>2</v>
      </c>
      <c r="D223" s="55">
        <v>6</v>
      </c>
      <c r="E223" s="59" t="s">
        <v>447</v>
      </c>
      <c r="F223" s="64"/>
      <c r="G223" s="22">
        <f t="shared" si="3"/>
        <v>0</v>
      </c>
      <c r="H223" s="22"/>
      <c r="I223" s="22"/>
    </row>
    <row r="224" spans="1:9" ht="24">
      <c r="A224" s="58">
        <v>2827</v>
      </c>
      <c r="B224" s="55" t="s">
        <v>433</v>
      </c>
      <c r="C224" s="55">
        <v>2</v>
      </c>
      <c r="D224" s="55">
        <v>7</v>
      </c>
      <c r="E224" s="59" t="s">
        <v>448</v>
      </c>
      <c r="F224" s="64"/>
      <c r="G224" s="22">
        <f t="shared" si="3"/>
        <v>0</v>
      </c>
      <c r="H224" s="22">
        <f>'[1]arandzin mshakujt hushaxbj.'!F32</f>
        <v>0</v>
      </c>
      <c r="I224" s="22">
        <f>'[1]arandzin mshakujt hushaxbj.'!F134</f>
        <v>0</v>
      </c>
    </row>
    <row r="225" spans="1:9" ht="26.25" customHeight="1">
      <c r="A225" s="58">
        <v>2830</v>
      </c>
      <c r="B225" s="55" t="s">
        <v>433</v>
      </c>
      <c r="C225" s="55">
        <v>3</v>
      </c>
      <c r="D225" s="55">
        <v>0</v>
      </c>
      <c r="E225" s="59" t="s">
        <v>449</v>
      </c>
      <c r="F225" s="64" t="s">
        <v>450</v>
      </c>
      <c r="G225" s="22">
        <f t="shared" si="3"/>
        <v>0</v>
      </c>
      <c r="H225" s="22">
        <f>SUM(H227:H229)</f>
        <v>0</v>
      </c>
      <c r="I225" s="22">
        <f>SUM(I227:I229)</f>
        <v>0</v>
      </c>
    </row>
    <row r="226" spans="1:9" ht="10.5" hidden="1" customHeight="1">
      <c r="A226" s="58"/>
      <c r="B226" s="55"/>
      <c r="C226" s="55"/>
      <c r="D226" s="55"/>
      <c r="E226" s="59" t="s">
        <v>174</v>
      </c>
      <c r="F226" s="61"/>
      <c r="G226" s="22"/>
      <c r="H226" s="22"/>
      <c r="I226" s="22"/>
    </row>
    <row r="227" spans="1:9">
      <c r="A227" s="58">
        <v>2831</v>
      </c>
      <c r="B227" s="55" t="s">
        <v>433</v>
      </c>
      <c r="C227" s="55">
        <v>3</v>
      </c>
      <c r="D227" s="55">
        <v>1</v>
      </c>
      <c r="E227" s="59" t="s">
        <v>451</v>
      </c>
      <c r="F227" s="64"/>
      <c r="G227" s="22">
        <f t="shared" si="3"/>
        <v>0</v>
      </c>
      <c r="H227" s="22">
        <f>[1]Herustahagordum!F32</f>
        <v>0</v>
      </c>
      <c r="I227" s="22"/>
    </row>
    <row r="228" spans="1:9">
      <c r="A228" s="58">
        <v>2832</v>
      </c>
      <c r="B228" s="55" t="s">
        <v>433</v>
      </c>
      <c r="C228" s="55">
        <v>3</v>
      </c>
      <c r="D228" s="55">
        <v>2</v>
      </c>
      <c r="E228" s="59" t="s">
        <v>452</v>
      </c>
      <c r="F228" s="64"/>
      <c r="G228" s="22">
        <f t="shared" si="3"/>
        <v>0</v>
      </c>
      <c r="H228" s="22">
        <f>'[1]grqi hratarakum'!F32</f>
        <v>0</v>
      </c>
      <c r="I228" s="22"/>
    </row>
    <row r="229" spans="1:9">
      <c r="A229" s="58">
        <v>2833</v>
      </c>
      <c r="B229" s="55" t="s">
        <v>433</v>
      </c>
      <c r="C229" s="55">
        <v>3</v>
      </c>
      <c r="D229" s="55">
        <v>3</v>
      </c>
      <c r="E229" s="59" t="s">
        <v>453</v>
      </c>
      <c r="F229" s="64" t="s">
        <v>454</v>
      </c>
      <c r="G229" s="22">
        <f t="shared" si="3"/>
        <v>0</v>
      </c>
      <c r="H229" s="22"/>
      <c r="I229" s="22"/>
    </row>
    <row r="230" spans="1:9" ht="12.75" customHeight="1">
      <c r="A230" s="58">
        <v>2840</v>
      </c>
      <c r="B230" s="55" t="s">
        <v>433</v>
      </c>
      <c r="C230" s="55">
        <v>4</v>
      </c>
      <c r="D230" s="55">
        <v>0</v>
      </c>
      <c r="E230" s="59" t="s">
        <v>455</v>
      </c>
      <c r="F230" s="64" t="s">
        <v>456</v>
      </c>
      <c r="G230" s="22">
        <f t="shared" si="3"/>
        <v>0</v>
      </c>
      <c r="H230" s="22">
        <f>SUM(H232:H234)</f>
        <v>0</v>
      </c>
      <c r="I230" s="22">
        <f>SUM(I232:I234)</f>
        <v>0</v>
      </c>
    </row>
    <row r="231" spans="1:9" ht="10.5" hidden="1" customHeight="1">
      <c r="A231" s="58"/>
      <c r="B231" s="55"/>
      <c r="C231" s="55"/>
      <c r="D231" s="55"/>
      <c r="E231" s="59" t="s">
        <v>174</v>
      </c>
      <c r="F231" s="61"/>
      <c r="G231" s="22"/>
      <c r="H231" s="22"/>
      <c r="I231" s="22"/>
    </row>
    <row r="232" spans="1:9" ht="14.25" customHeight="1">
      <c r="A232" s="58">
        <v>2841</v>
      </c>
      <c r="B232" s="55" t="s">
        <v>433</v>
      </c>
      <c r="C232" s="55">
        <v>4</v>
      </c>
      <c r="D232" s="55">
        <v>1</v>
      </c>
      <c r="E232" s="59" t="s">
        <v>457</v>
      </c>
      <c r="F232" s="64"/>
      <c r="G232" s="22">
        <f t="shared" si="3"/>
        <v>0</v>
      </c>
      <c r="H232" s="22">
        <f>[1]eritas.!F32</f>
        <v>0</v>
      </c>
      <c r="I232" s="22"/>
    </row>
    <row r="233" spans="1:9" ht="21.75" customHeight="1">
      <c r="A233" s="58">
        <v>2842</v>
      </c>
      <c r="B233" s="55" t="s">
        <v>433</v>
      </c>
      <c r="C233" s="55">
        <v>4</v>
      </c>
      <c r="D233" s="55">
        <v>2</v>
      </c>
      <c r="E233" s="59" t="s">
        <v>458</v>
      </c>
      <c r="F233" s="64"/>
      <c r="G233" s="22">
        <f t="shared" si="3"/>
        <v>0</v>
      </c>
      <c r="H233" s="22">
        <f>[1]ham.miav.!F32+[1]soc.ashx.!F33</f>
        <v>0</v>
      </c>
      <c r="I233" s="22"/>
    </row>
    <row r="234" spans="1:9">
      <c r="A234" s="58">
        <v>2843</v>
      </c>
      <c r="B234" s="55" t="s">
        <v>433</v>
      </c>
      <c r="C234" s="55">
        <v>4</v>
      </c>
      <c r="D234" s="55">
        <v>3</v>
      </c>
      <c r="E234" s="59" t="s">
        <v>455</v>
      </c>
      <c r="F234" s="64" t="s">
        <v>459</v>
      </c>
      <c r="G234" s="22">
        <f t="shared" si="3"/>
        <v>0</v>
      </c>
      <c r="H234" s="22">
        <f>[1]kron!F32</f>
        <v>0</v>
      </c>
      <c r="I234" s="22"/>
    </row>
    <row r="235" spans="1:9" ht="23.25" customHeight="1">
      <c r="A235" s="58">
        <v>2850</v>
      </c>
      <c r="B235" s="55" t="s">
        <v>433</v>
      </c>
      <c r="C235" s="55">
        <v>5</v>
      </c>
      <c r="D235" s="55">
        <v>0</v>
      </c>
      <c r="E235" s="68" t="s">
        <v>460</v>
      </c>
      <c r="F235" s="64" t="s">
        <v>461</v>
      </c>
      <c r="G235" s="22">
        <f t="shared" si="3"/>
        <v>0</v>
      </c>
      <c r="H235" s="22">
        <f>H237</f>
        <v>0</v>
      </c>
      <c r="I235" s="22">
        <f>I237</f>
        <v>0</v>
      </c>
    </row>
    <row r="236" spans="1:9" ht="10.5" hidden="1" customHeight="1">
      <c r="A236" s="58"/>
      <c r="B236" s="55"/>
      <c r="C236" s="55"/>
      <c r="D236" s="55"/>
      <c r="E236" s="59" t="s">
        <v>174</v>
      </c>
      <c r="F236" s="61"/>
      <c r="G236" s="22"/>
      <c r="H236" s="22"/>
      <c r="I236" s="22"/>
    </row>
    <row r="237" spans="1:9" ht="24" customHeight="1">
      <c r="A237" s="58">
        <v>2851</v>
      </c>
      <c r="B237" s="55" t="s">
        <v>433</v>
      </c>
      <c r="C237" s="55">
        <v>5</v>
      </c>
      <c r="D237" s="55">
        <v>1</v>
      </c>
      <c r="E237" s="68" t="s">
        <v>460</v>
      </c>
      <c r="F237" s="64" t="s">
        <v>462</v>
      </c>
      <c r="G237" s="22">
        <f t="shared" si="3"/>
        <v>0</v>
      </c>
      <c r="H237" s="22"/>
      <c r="I237" s="22"/>
    </row>
    <row r="238" spans="1:9" ht="12.75" customHeight="1">
      <c r="A238" s="58">
        <v>2860</v>
      </c>
      <c r="B238" s="55" t="s">
        <v>433</v>
      </c>
      <c r="C238" s="55">
        <v>6</v>
      </c>
      <c r="D238" s="55">
        <v>0</v>
      </c>
      <c r="E238" s="68" t="s">
        <v>463</v>
      </c>
      <c r="F238" s="64" t="s">
        <v>464</v>
      </c>
      <c r="G238" s="22">
        <f t="shared" si="3"/>
        <v>0</v>
      </c>
      <c r="H238" s="22">
        <f>H240</f>
        <v>0</v>
      </c>
      <c r="I238" s="22">
        <f>I240</f>
        <v>0</v>
      </c>
    </row>
    <row r="239" spans="1:9" ht="10.5" hidden="1" customHeight="1">
      <c r="A239" s="58"/>
      <c r="B239" s="55"/>
      <c r="C239" s="55"/>
      <c r="D239" s="55"/>
      <c r="E239" s="59" t="s">
        <v>174</v>
      </c>
      <c r="F239" s="61"/>
      <c r="G239" s="22"/>
      <c r="H239" s="22"/>
      <c r="I239" s="22"/>
    </row>
    <row r="240" spans="1:9" ht="12" customHeight="1">
      <c r="A240" s="58">
        <v>2861</v>
      </c>
      <c r="B240" s="55" t="s">
        <v>433</v>
      </c>
      <c r="C240" s="55">
        <v>6</v>
      </c>
      <c r="D240" s="55">
        <v>1</v>
      </c>
      <c r="E240" s="68" t="s">
        <v>463</v>
      </c>
      <c r="F240" s="64" t="s">
        <v>465</v>
      </c>
      <c r="G240" s="22">
        <f t="shared" si="3"/>
        <v>0</v>
      </c>
      <c r="H240" s="22"/>
      <c r="I240" s="22"/>
    </row>
    <row r="241" spans="1:9" s="57" customFormat="1" ht="30" customHeight="1">
      <c r="A241" s="54">
        <v>2900</v>
      </c>
      <c r="B241" s="55" t="s">
        <v>466</v>
      </c>
      <c r="C241" s="55">
        <v>0</v>
      </c>
      <c r="D241" s="55">
        <v>0</v>
      </c>
      <c r="E241" s="56" t="s">
        <v>467</v>
      </c>
      <c r="F241" s="65" t="s">
        <v>468</v>
      </c>
      <c r="G241" s="22">
        <f t="shared" si="3"/>
        <v>800</v>
      </c>
      <c r="H241" s="22">
        <f>H243+H247+H251+H255+H259+H263+H266+H269</f>
        <v>800</v>
      </c>
      <c r="I241" s="22">
        <f>I243+I247+I251+I255+I259+I263+I266+I269</f>
        <v>0</v>
      </c>
    </row>
    <row r="242" spans="1:9" ht="11.25" hidden="1" customHeight="1">
      <c r="A242" s="58"/>
      <c r="B242" s="55"/>
      <c r="C242" s="55"/>
      <c r="D242" s="55"/>
      <c r="E242" s="59" t="s">
        <v>12</v>
      </c>
      <c r="F242" s="60"/>
      <c r="G242" s="22"/>
      <c r="H242" s="22"/>
      <c r="I242" s="22"/>
    </row>
    <row r="243" spans="1:9" ht="13.5" customHeight="1">
      <c r="A243" s="58">
        <v>2910</v>
      </c>
      <c r="B243" s="55" t="s">
        <v>466</v>
      </c>
      <c r="C243" s="55">
        <v>1</v>
      </c>
      <c r="D243" s="55">
        <v>0</v>
      </c>
      <c r="E243" s="59" t="s">
        <v>469</v>
      </c>
      <c r="F243" s="61" t="s">
        <v>470</v>
      </c>
      <c r="G243" s="22">
        <f t="shared" si="3"/>
        <v>0</v>
      </c>
      <c r="H243" s="22">
        <f>SUM(H245:H246)</f>
        <v>0</v>
      </c>
      <c r="I243" s="22">
        <f>SUM(I245:I246)</f>
        <v>0</v>
      </c>
    </row>
    <row r="244" spans="1:9" ht="10.5" hidden="1" customHeight="1">
      <c r="A244" s="58"/>
      <c r="B244" s="55"/>
      <c r="C244" s="55"/>
      <c r="D244" s="55"/>
      <c r="E244" s="59" t="s">
        <v>174</v>
      </c>
      <c r="F244" s="61"/>
      <c r="G244" s="22"/>
      <c r="H244" s="22"/>
      <c r="I244" s="22"/>
    </row>
    <row r="245" spans="1:9">
      <c r="A245" s="58">
        <v>2911</v>
      </c>
      <c r="B245" s="55" t="s">
        <v>466</v>
      </c>
      <c r="C245" s="55">
        <v>1</v>
      </c>
      <c r="D245" s="55">
        <v>1</v>
      </c>
      <c r="E245" s="59" t="s">
        <v>471</v>
      </c>
      <c r="F245" s="64" t="s">
        <v>472</v>
      </c>
      <c r="G245" s="22">
        <f t="shared" si="3"/>
        <v>0</v>
      </c>
      <c r="H245" s="22">
        <f>[1]mankap!F32+'[1]mankap HOAK'!F32</f>
        <v>0</v>
      </c>
      <c r="I245" s="22">
        <f>[1]mankap!F151+'[1]mankap HOAK'!F151</f>
        <v>0</v>
      </c>
    </row>
    <row r="246" spans="1:9">
      <c r="A246" s="58">
        <v>2912</v>
      </c>
      <c r="B246" s="55" t="s">
        <v>466</v>
      </c>
      <c r="C246" s="55">
        <v>1</v>
      </c>
      <c r="D246" s="55">
        <v>2</v>
      </c>
      <c r="E246" s="59" t="s">
        <v>473</v>
      </c>
      <c r="F246" s="64" t="s">
        <v>474</v>
      </c>
      <c r="G246" s="22">
        <f t="shared" si="3"/>
        <v>0</v>
      </c>
      <c r="H246" s="22"/>
      <c r="I246" s="22"/>
    </row>
    <row r="247" spans="1:9" ht="11.25" customHeight="1">
      <c r="A247" s="58">
        <v>2920</v>
      </c>
      <c r="B247" s="55" t="s">
        <v>466</v>
      </c>
      <c r="C247" s="55">
        <v>2</v>
      </c>
      <c r="D247" s="55">
        <v>0</v>
      </c>
      <c r="E247" s="59" t="s">
        <v>475</v>
      </c>
      <c r="F247" s="61" t="s">
        <v>476</v>
      </c>
      <c r="G247" s="22">
        <f t="shared" si="3"/>
        <v>800</v>
      </c>
      <c r="H247" s="22">
        <f>SUM(H249:H250)</f>
        <v>800</v>
      </c>
      <c r="I247" s="22">
        <f>SUM(I249:I250)</f>
        <v>0</v>
      </c>
    </row>
    <row r="248" spans="1:9" ht="10.5" hidden="1" customHeight="1">
      <c r="A248" s="58"/>
      <c r="B248" s="55"/>
      <c r="C248" s="55"/>
      <c r="D248" s="55"/>
      <c r="E248" s="59" t="s">
        <v>174</v>
      </c>
      <c r="F248" s="61"/>
      <c r="G248" s="22"/>
      <c r="H248" s="22"/>
      <c r="I248" s="22"/>
    </row>
    <row r="249" spans="1:9">
      <c r="A249" s="58">
        <v>2921</v>
      </c>
      <c r="B249" s="55" t="s">
        <v>466</v>
      </c>
      <c r="C249" s="55">
        <v>2</v>
      </c>
      <c r="D249" s="55">
        <v>1</v>
      </c>
      <c r="E249" s="59" t="s">
        <v>477</v>
      </c>
      <c r="F249" s="64" t="s">
        <v>478</v>
      </c>
      <c r="G249" s="22">
        <f t="shared" si="3"/>
        <v>0</v>
      </c>
      <c r="H249" s="22"/>
      <c r="I249" s="22">
        <f>'[1]arandzin dproc HOAK'!G135</f>
        <v>0</v>
      </c>
    </row>
    <row r="250" spans="1:9">
      <c r="A250" s="58">
        <v>2922</v>
      </c>
      <c r="B250" s="55" t="s">
        <v>466</v>
      </c>
      <c r="C250" s="55">
        <v>2</v>
      </c>
      <c r="D250" s="55">
        <v>2</v>
      </c>
      <c r="E250" s="59" t="s">
        <v>479</v>
      </c>
      <c r="F250" s="64" t="s">
        <v>480</v>
      </c>
      <c r="G250" s="22">
        <f t="shared" si="3"/>
        <v>800</v>
      </c>
      <c r="H250" s="22">
        <f>'[1]arandzin dproc HOAK'!F32</f>
        <v>800</v>
      </c>
      <c r="I250" s="22"/>
    </row>
    <row r="251" spans="1:9" ht="22.5" customHeight="1">
      <c r="A251" s="58">
        <v>2930</v>
      </c>
      <c r="B251" s="55" t="s">
        <v>466</v>
      </c>
      <c r="C251" s="55">
        <v>3</v>
      </c>
      <c r="D251" s="55">
        <v>0</v>
      </c>
      <c r="E251" s="59" t="s">
        <v>481</v>
      </c>
      <c r="F251" s="61" t="s">
        <v>482</v>
      </c>
      <c r="G251" s="22">
        <f t="shared" si="3"/>
        <v>0</v>
      </c>
      <c r="H251" s="22">
        <f>SUM(H253:H254)</f>
        <v>0</v>
      </c>
      <c r="I251" s="22">
        <f>SUM(I253:I254)</f>
        <v>0</v>
      </c>
    </row>
    <row r="252" spans="1:9" ht="10.5" hidden="1" customHeight="1">
      <c r="A252" s="58"/>
      <c r="B252" s="55"/>
      <c r="C252" s="55"/>
      <c r="D252" s="55"/>
      <c r="E252" s="59" t="s">
        <v>174</v>
      </c>
      <c r="F252" s="61"/>
      <c r="G252" s="22"/>
      <c r="H252" s="22"/>
      <c r="I252" s="22"/>
    </row>
    <row r="253" spans="1:9" ht="24">
      <c r="A253" s="58">
        <v>2931</v>
      </c>
      <c r="B253" s="55" t="s">
        <v>466</v>
      </c>
      <c r="C253" s="55">
        <v>3</v>
      </c>
      <c r="D253" s="55">
        <v>1</v>
      </c>
      <c r="E253" s="59" t="s">
        <v>483</v>
      </c>
      <c r="F253" s="64" t="s">
        <v>484</v>
      </c>
      <c r="G253" s="22">
        <f t="shared" si="3"/>
        <v>0</v>
      </c>
      <c r="H253" s="22"/>
      <c r="I253" s="22"/>
    </row>
    <row r="254" spans="1:9">
      <c r="A254" s="58">
        <v>2932</v>
      </c>
      <c r="B254" s="55" t="s">
        <v>466</v>
      </c>
      <c r="C254" s="55">
        <v>3</v>
      </c>
      <c r="D254" s="55">
        <v>2</v>
      </c>
      <c r="E254" s="59" t="s">
        <v>485</v>
      </c>
      <c r="F254" s="64"/>
      <c r="G254" s="22">
        <f t="shared" si="3"/>
        <v>0</v>
      </c>
      <c r="H254" s="22">
        <f>'[1]texnikum usman varc'!F32</f>
        <v>0</v>
      </c>
      <c r="I254" s="22"/>
    </row>
    <row r="255" spans="1:9" ht="11.25" customHeight="1">
      <c r="A255" s="58">
        <v>2940</v>
      </c>
      <c r="B255" s="55" t="s">
        <v>466</v>
      </c>
      <c r="C255" s="55">
        <v>4</v>
      </c>
      <c r="D255" s="55">
        <v>0</v>
      </c>
      <c r="E255" s="59" t="s">
        <v>486</v>
      </c>
      <c r="F255" s="61" t="s">
        <v>487</v>
      </c>
      <c r="G255" s="22">
        <f t="shared" si="3"/>
        <v>0</v>
      </c>
      <c r="H255" s="22">
        <f>SUM(H257:H258)</f>
        <v>0</v>
      </c>
      <c r="I255" s="22">
        <f>SUM(I257:I258)</f>
        <v>0</v>
      </c>
    </row>
    <row r="256" spans="1:9" ht="10.5" hidden="1" customHeight="1">
      <c r="A256" s="58"/>
      <c r="B256" s="55"/>
      <c r="C256" s="55"/>
      <c r="D256" s="55"/>
      <c r="E256" s="59" t="s">
        <v>174</v>
      </c>
      <c r="F256" s="61"/>
      <c r="G256" s="22"/>
      <c r="H256" s="22"/>
      <c r="I256" s="22"/>
    </row>
    <row r="257" spans="1:9" ht="11.25" customHeight="1">
      <c r="A257" s="58">
        <v>2941</v>
      </c>
      <c r="B257" s="55" t="s">
        <v>466</v>
      </c>
      <c r="C257" s="55">
        <v>4</v>
      </c>
      <c r="D257" s="55">
        <v>1</v>
      </c>
      <c r="E257" s="59" t="s">
        <v>488</v>
      </c>
      <c r="F257" s="64" t="s">
        <v>489</v>
      </c>
      <c r="G257" s="22">
        <f t="shared" si="3"/>
        <v>0</v>
      </c>
      <c r="H257" s="22">
        <f>'[1]buh usman varc'!F32</f>
        <v>0</v>
      </c>
      <c r="I257" s="22"/>
    </row>
    <row r="258" spans="1:9">
      <c r="A258" s="58">
        <v>2942</v>
      </c>
      <c r="B258" s="55" t="s">
        <v>466</v>
      </c>
      <c r="C258" s="55">
        <v>4</v>
      </c>
      <c r="D258" s="55">
        <v>2</v>
      </c>
      <c r="E258" s="59" t="s">
        <v>490</v>
      </c>
      <c r="F258" s="64" t="s">
        <v>491</v>
      </c>
      <c r="G258" s="22">
        <f t="shared" si="3"/>
        <v>0</v>
      </c>
      <c r="H258" s="22"/>
      <c r="I258" s="22"/>
    </row>
    <row r="259" spans="1:9">
      <c r="A259" s="58">
        <v>2950</v>
      </c>
      <c r="B259" s="55" t="s">
        <v>466</v>
      </c>
      <c r="C259" s="55">
        <v>5</v>
      </c>
      <c r="D259" s="55">
        <v>0</v>
      </c>
      <c r="E259" s="59" t="s">
        <v>492</v>
      </c>
      <c r="F259" s="61" t="s">
        <v>493</v>
      </c>
      <c r="G259" s="22">
        <f t="shared" si="3"/>
        <v>0</v>
      </c>
      <c r="H259" s="22">
        <f>SUM(H261:H262)</f>
        <v>0</v>
      </c>
      <c r="I259" s="22">
        <f>SUM(I261:I262)</f>
        <v>0</v>
      </c>
    </row>
    <row r="260" spans="1:9" ht="10.5" hidden="1" customHeight="1">
      <c r="A260" s="58"/>
      <c r="B260" s="55"/>
      <c r="C260" s="55"/>
      <c r="D260" s="55"/>
      <c r="E260" s="59" t="s">
        <v>174</v>
      </c>
      <c r="F260" s="61"/>
      <c r="G260" s="22"/>
      <c r="H260" s="22"/>
      <c r="I260" s="22"/>
    </row>
    <row r="261" spans="1:9">
      <c r="A261" s="58">
        <v>2951</v>
      </c>
      <c r="B261" s="55" t="s">
        <v>466</v>
      </c>
      <c r="C261" s="55">
        <v>5</v>
      </c>
      <c r="D261" s="55">
        <v>1</v>
      </c>
      <c r="E261" s="59" t="s">
        <v>494</v>
      </c>
      <c r="F261" s="61"/>
      <c r="G261" s="22">
        <f t="shared" si="3"/>
        <v>0</v>
      </c>
      <c r="H261" s="22">
        <f>'[1]արվեստի դպրոց HOAK'!F32+[1]սպորտդպրոց!F32</f>
        <v>0</v>
      </c>
      <c r="I261" s="22">
        <f>'[1]արվեստի դպրոց HOAK'!F134+[1]սպորտդպրոց!F134</f>
        <v>0</v>
      </c>
    </row>
    <row r="262" spans="1:9">
      <c r="A262" s="58">
        <v>2952</v>
      </c>
      <c r="B262" s="55" t="s">
        <v>466</v>
      </c>
      <c r="C262" s="55">
        <v>5</v>
      </c>
      <c r="D262" s="55">
        <v>2</v>
      </c>
      <c r="E262" s="59" t="s">
        <v>495</v>
      </c>
      <c r="F262" s="64" t="s">
        <v>496</v>
      </c>
      <c r="G262" s="22">
        <f t="shared" si="3"/>
        <v>0</v>
      </c>
      <c r="H262" s="22"/>
      <c r="I262" s="22"/>
    </row>
    <row r="263" spans="1:9" ht="12.75" customHeight="1">
      <c r="A263" s="58">
        <v>2960</v>
      </c>
      <c r="B263" s="55" t="s">
        <v>466</v>
      </c>
      <c r="C263" s="55">
        <v>6</v>
      </c>
      <c r="D263" s="55">
        <v>0</v>
      </c>
      <c r="E263" s="59" t="s">
        <v>497</v>
      </c>
      <c r="F263" s="61" t="s">
        <v>498</v>
      </c>
      <c r="G263" s="22">
        <f t="shared" si="3"/>
        <v>0</v>
      </c>
      <c r="H263" s="22">
        <f>H265</f>
        <v>0</v>
      </c>
      <c r="I263" s="22">
        <f>I265</f>
        <v>0</v>
      </c>
    </row>
    <row r="264" spans="1:9" ht="10.5" hidden="1" customHeight="1">
      <c r="A264" s="58"/>
      <c r="B264" s="55"/>
      <c r="C264" s="55"/>
      <c r="D264" s="55"/>
      <c r="E264" s="59" t="s">
        <v>174</v>
      </c>
      <c r="F264" s="61"/>
      <c r="G264" s="22"/>
      <c r="H264" s="22"/>
      <c r="I264" s="22"/>
    </row>
    <row r="265" spans="1:9">
      <c r="A265" s="58">
        <v>2961</v>
      </c>
      <c r="B265" s="55" t="s">
        <v>466</v>
      </c>
      <c r="C265" s="55">
        <v>6</v>
      </c>
      <c r="D265" s="55">
        <v>1</v>
      </c>
      <c r="E265" s="59" t="s">
        <v>497</v>
      </c>
      <c r="F265" s="64" t="s">
        <v>499</v>
      </c>
      <c r="G265" s="22">
        <f t="shared" si="3"/>
        <v>0</v>
      </c>
      <c r="H265" s="22">
        <f>'[1]usman varc'!F32</f>
        <v>0</v>
      </c>
      <c r="I265" s="22"/>
    </row>
    <row r="266" spans="1:9" ht="21.75" customHeight="1">
      <c r="A266" s="58">
        <v>2970</v>
      </c>
      <c r="B266" s="55" t="s">
        <v>466</v>
      </c>
      <c r="C266" s="55">
        <v>7</v>
      </c>
      <c r="D266" s="55">
        <v>0</v>
      </c>
      <c r="E266" s="59" t="s">
        <v>500</v>
      </c>
      <c r="F266" s="61" t="s">
        <v>501</v>
      </c>
      <c r="G266" s="22">
        <f t="shared" si="3"/>
        <v>0</v>
      </c>
      <c r="H266" s="22">
        <f>H268</f>
        <v>0</v>
      </c>
      <c r="I266" s="22">
        <f>I268</f>
        <v>0</v>
      </c>
    </row>
    <row r="267" spans="1:9" ht="10.5" hidden="1" customHeight="1">
      <c r="A267" s="58"/>
      <c r="B267" s="55"/>
      <c r="C267" s="55"/>
      <c r="D267" s="55"/>
      <c r="E267" s="59" t="s">
        <v>174</v>
      </c>
      <c r="F267" s="61"/>
      <c r="G267" s="22"/>
      <c r="H267" s="22"/>
      <c r="I267" s="22"/>
    </row>
    <row r="268" spans="1:9" ht="24">
      <c r="A268" s="58">
        <v>2971</v>
      </c>
      <c r="B268" s="55" t="s">
        <v>466</v>
      </c>
      <c r="C268" s="55">
        <v>7</v>
      </c>
      <c r="D268" s="55">
        <v>1</v>
      </c>
      <c r="E268" s="59" t="s">
        <v>500</v>
      </c>
      <c r="F268" s="64" t="s">
        <v>501</v>
      </c>
      <c r="G268" s="22">
        <f t="shared" si="3"/>
        <v>0</v>
      </c>
      <c r="H268" s="22"/>
      <c r="I268" s="22"/>
    </row>
    <row r="269" spans="1:9" ht="12.75" customHeight="1">
      <c r="A269" s="58">
        <v>2980</v>
      </c>
      <c r="B269" s="55" t="s">
        <v>466</v>
      </c>
      <c r="C269" s="55">
        <v>8</v>
      </c>
      <c r="D269" s="55">
        <v>0</v>
      </c>
      <c r="E269" s="59" t="s">
        <v>502</v>
      </c>
      <c r="F269" s="61" t="s">
        <v>503</v>
      </c>
      <c r="G269" s="22">
        <f t="shared" si="3"/>
        <v>0</v>
      </c>
      <c r="H269" s="22">
        <f>H271</f>
        <v>0</v>
      </c>
      <c r="I269" s="22">
        <f>I271</f>
        <v>0</v>
      </c>
    </row>
    <row r="270" spans="1:9" ht="10.5" hidden="1" customHeight="1">
      <c r="A270" s="58"/>
      <c r="B270" s="55"/>
      <c r="C270" s="55"/>
      <c r="D270" s="55"/>
      <c r="E270" s="59" t="s">
        <v>174</v>
      </c>
      <c r="F270" s="61"/>
      <c r="G270" s="22"/>
      <c r="H270" s="22"/>
      <c r="I270" s="22"/>
    </row>
    <row r="271" spans="1:9">
      <c r="A271" s="58">
        <v>2981</v>
      </c>
      <c r="B271" s="55" t="s">
        <v>466</v>
      </c>
      <c r="C271" s="55">
        <v>8</v>
      </c>
      <c r="D271" s="55">
        <v>1</v>
      </c>
      <c r="E271" s="59" t="s">
        <v>502</v>
      </c>
      <c r="F271" s="64" t="s">
        <v>504</v>
      </c>
      <c r="G271" s="22">
        <f t="shared" ref="G271:G303" si="4">H271+I271</f>
        <v>0</v>
      </c>
      <c r="H271" s="22"/>
      <c r="I271" s="22"/>
    </row>
    <row r="272" spans="1:9" s="57" customFormat="1" ht="35.25" customHeight="1">
      <c r="A272" s="54">
        <v>3000</v>
      </c>
      <c r="B272" s="55" t="s">
        <v>505</v>
      </c>
      <c r="C272" s="55">
        <v>0</v>
      </c>
      <c r="D272" s="55">
        <v>0</v>
      </c>
      <c r="E272" s="56" t="s">
        <v>506</v>
      </c>
      <c r="F272" s="65" t="s">
        <v>507</v>
      </c>
      <c r="G272" s="22">
        <f t="shared" si="4"/>
        <v>1200</v>
      </c>
      <c r="H272" s="22">
        <f>H274+H278+H281+H284+H287+H290+H293+H296++H300</f>
        <v>1200</v>
      </c>
      <c r="I272" s="22">
        <f>I274+I278+I281+I284+I287+I290+I293+I296++I300</f>
        <v>0</v>
      </c>
    </row>
    <row r="273" spans="1:9" ht="11.25" hidden="1" customHeight="1">
      <c r="A273" s="58"/>
      <c r="B273" s="55"/>
      <c r="C273" s="55"/>
      <c r="D273" s="55"/>
      <c r="E273" s="59" t="s">
        <v>12</v>
      </c>
      <c r="F273" s="60"/>
      <c r="G273" s="22"/>
      <c r="H273" s="22"/>
      <c r="I273" s="22"/>
    </row>
    <row r="274" spans="1:9" ht="12.75" customHeight="1">
      <c r="A274" s="58">
        <v>3010</v>
      </c>
      <c r="B274" s="55" t="s">
        <v>505</v>
      </c>
      <c r="C274" s="55">
        <v>1</v>
      </c>
      <c r="D274" s="55">
        <v>0</v>
      </c>
      <c r="E274" s="59" t="s">
        <v>508</v>
      </c>
      <c r="F274" s="61" t="s">
        <v>509</v>
      </c>
      <c r="G274" s="22">
        <f t="shared" si="4"/>
        <v>0</v>
      </c>
      <c r="H274" s="22">
        <f>H276+H277</f>
        <v>0</v>
      </c>
      <c r="I274" s="22">
        <f>I276+I277</f>
        <v>0</v>
      </c>
    </row>
    <row r="275" spans="1:9" ht="10.5" hidden="1" customHeight="1">
      <c r="A275" s="58"/>
      <c r="B275" s="55"/>
      <c r="C275" s="55"/>
      <c r="D275" s="55"/>
      <c r="E275" s="59" t="s">
        <v>174</v>
      </c>
      <c r="F275" s="61"/>
      <c r="G275" s="22"/>
      <c r="H275" s="22"/>
      <c r="I275" s="22"/>
    </row>
    <row r="276" spans="1:9">
      <c r="A276" s="58">
        <v>3011</v>
      </c>
      <c r="B276" s="55" t="s">
        <v>505</v>
      </c>
      <c r="C276" s="55">
        <v>1</v>
      </c>
      <c r="D276" s="55">
        <v>1</v>
      </c>
      <c r="E276" s="59" t="s">
        <v>510</v>
      </c>
      <c r="F276" s="64" t="s">
        <v>511</v>
      </c>
      <c r="G276" s="22">
        <f t="shared" si="4"/>
        <v>0</v>
      </c>
      <c r="H276" s="22"/>
      <c r="I276" s="22"/>
    </row>
    <row r="277" spans="1:9">
      <c r="A277" s="58">
        <v>3012</v>
      </c>
      <c r="B277" s="55" t="s">
        <v>505</v>
      </c>
      <c r="C277" s="55">
        <v>1</v>
      </c>
      <c r="D277" s="55">
        <v>2</v>
      </c>
      <c r="E277" s="59" t="s">
        <v>512</v>
      </c>
      <c r="F277" s="64" t="s">
        <v>513</v>
      </c>
      <c r="G277" s="22">
        <f t="shared" si="4"/>
        <v>0</v>
      </c>
      <c r="H277" s="22"/>
      <c r="I277" s="22"/>
    </row>
    <row r="278" spans="1:9" ht="11.25" customHeight="1">
      <c r="A278" s="58">
        <v>3020</v>
      </c>
      <c r="B278" s="55" t="s">
        <v>505</v>
      </c>
      <c r="C278" s="55">
        <v>2</v>
      </c>
      <c r="D278" s="55">
        <v>0</v>
      </c>
      <c r="E278" s="59" t="s">
        <v>514</v>
      </c>
      <c r="F278" s="61" t="s">
        <v>515</v>
      </c>
      <c r="G278" s="22">
        <f t="shared" si="4"/>
        <v>0</v>
      </c>
      <c r="H278" s="22">
        <f>H280</f>
        <v>0</v>
      </c>
      <c r="I278" s="22">
        <f>I280</f>
        <v>0</v>
      </c>
    </row>
    <row r="279" spans="1:9" ht="10.5" hidden="1" customHeight="1">
      <c r="A279" s="58"/>
      <c r="B279" s="55"/>
      <c r="C279" s="55"/>
      <c r="D279" s="55"/>
      <c r="E279" s="59" t="s">
        <v>174</v>
      </c>
      <c r="F279" s="61"/>
      <c r="G279" s="22"/>
      <c r="H279" s="22"/>
      <c r="I279" s="22"/>
    </row>
    <row r="280" spans="1:9">
      <c r="A280" s="58">
        <v>3021</v>
      </c>
      <c r="B280" s="55" t="s">
        <v>505</v>
      </c>
      <c r="C280" s="55">
        <v>2</v>
      </c>
      <c r="D280" s="55">
        <v>1</v>
      </c>
      <c r="E280" s="59" t="s">
        <v>514</v>
      </c>
      <c r="F280" s="64" t="s">
        <v>516</v>
      </c>
      <c r="G280" s="22">
        <f t="shared" si="4"/>
        <v>0</v>
      </c>
      <c r="H280" s="22"/>
      <c r="I280" s="22"/>
    </row>
    <row r="281" spans="1:9" ht="12.75" customHeight="1">
      <c r="A281" s="58">
        <v>3030</v>
      </c>
      <c r="B281" s="55" t="s">
        <v>505</v>
      </c>
      <c r="C281" s="55">
        <v>3</v>
      </c>
      <c r="D281" s="55">
        <v>0</v>
      </c>
      <c r="E281" s="59" t="s">
        <v>517</v>
      </c>
      <c r="F281" s="61" t="s">
        <v>518</v>
      </c>
      <c r="G281" s="22">
        <f t="shared" si="4"/>
        <v>0</v>
      </c>
      <c r="H281" s="22">
        <f>H283</f>
        <v>0</v>
      </c>
      <c r="I281" s="22">
        <f>I283</f>
        <v>0</v>
      </c>
    </row>
    <row r="282" spans="1:9" ht="15" hidden="1" customHeight="1">
      <c r="A282" s="58"/>
      <c r="B282" s="55"/>
      <c r="C282" s="55"/>
      <c r="D282" s="55"/>
      <c r="E282" s="59" t="s">
        <v>174</v>
      </c>
      <c r="F282" s="61"/>
      <c r="G282" s="22"/>
      <c r="H282" s="22"/>
      <c r="I282" s="22"/>
    </row>
    <row r="283" spans="1:9">
      <c r="A283" s="58">
        <v>3031</v>
      </c>
      <c r="B283" s="55" t="s">
        <v>505</v>
      </c>
      <c r="C283" s="55">
        <v>3</v>
      </c>
      <c r="D283" s="55" t="s">
        <v>15</v>
      </c>
      <c r="E283" s="59" t="s">
        <v>517</v>
      </c>
      <c r="F283" s="61"/>
      <c r="G283" s="22">
        <f t="shared" si="4"/>
        <v>0</v>
      </c>
      <c r="H283" s="22">
        <f>'[1]soc haraz.korcrac'!F32</f>
        <v>0</v>
      </c>
      <c r="I283" s="22"/>
    </row>
    <row r="284" spans="1:9" ht="12.75" customHeight="1">
      <c r="A284" s="58">
        <v>3040</v>
      </c>
      <c r="B284" s="55" t="s">
        <v>505</v>
      </c>
      <c r="C284" s="55">
        <v>4</v>
      </c>
      <c r="D284" s="55">
        <v>0</v>
      </c>
      <c r="E284" s="59" t="s">
        <v>519</v>
      </c>
      <c r="F284" s="61" t="s">
        <v>520</v>
      </c>
      <c r="G284" s="22">
        <f t="shared" si="4"/>
        <v>0</v>
      </c>
      <c r="H284" s="22">
        <f>H286</f>
        <v>0</v>
      </c>
      <c r="I284" s="22">
        <f>I286</f>
        <v>0</v>
      </c>
    </row>
    <row r="285" spans="1:9" ht="10.5" hidden="1" customHeight="1">
      <c r="A285" s="58"/>
      <c r="B285" s="55"/>
      <c r="C285" s="55"/>
      <c r="D285" s="55"/>
      <c r="E285" s="59" t="s">
        <v>174</v>
      </c>
      <c r="F285" s="61"/>
      <c r="G285" s="22"/>
      <c r="H285" s="22"/>
      <c r="I285" s="22"/>
    </row>
    <row r="286" spans="1:9">
      <c r="A286" s="58">
        <v>3041</v>
      </c>
      <c r="B286" s="55" t="s">
        <v>505</v>
      </c>
      <c r="C286" s="55">
        <v>4</v>
      </c>
      <c r="D286" s="55">
        <v>1</v>
      </c>
      <c r="E286" s="59" t="s">
        <v>519</v>
      </c>
      <c r="F286" s="64" t="s">
        <v>521</v>
      </c>
      <c r="G286" s="22">
        <f t="shared" si="4"/>
        <v>0</v>
      </c>
      <c r="H286" s="22">
        <f>'[1]soc erex.cnund'!F32</f>
        <v>0</v>
      </c>
      <c r="I286" s="22"/>
    </row>
    <row r="287" spans="1:9" ht="12" customHeight="1">
      <c r="A287" s="58">
        <v>3050</v>
      </c>
      <c r="B287" s="55" t="s">
        <v>505</v>
      </c>
      <c r="C287" s="55">
        <v>5</v>
      </c>
      <c r="D287" s="55">
        <v>0</v>
      </c>
      <c r="E287" s="59" t="s">
        <v>522</v>
      </c>
      <c r="F287" s="61" t="s">
        <v>523</v>
      </c>
      <c r="G287" s="22">
        <f t="shared" si="4"/>
        <v>0</v>
      </c>
      <c r="H287" s="22">
        <f>H289</f>
        <v>0</v>
      </c>
      <c r="I287" s="22">
        <f>I289</f>
        <v>0</v>
      </c>
    </row>
    <row r="288" spans="1:9" ht="10.5" hidden="1" customHeight="1">
      <c r="A288" s="58"/>
      <c r="B288" s="55"/>
      <c r="C288" s="55"/>
      <c r="D288" s="55"/>
      <c r="E288" s="59" t="s">
        <v>174</v>
      </c>
      <c r="F288" s="61"/>
      <c r="G288" s="22"/>
      <c r="H288" s="22"/>
      <c r="I288" s="22"/>
    </row>
    <row r="289" spans="1:9">
      <c r="A289" s="58">
        <v>3051</v>
      </c>
      <c r="B289" s="55" t="s">
        <v>505</v>
      </c>
      <c r="C289" s="55">
        <v>5</v>
      </c>
      <c r="D289" s="55">
        <v>1</v>
      </c>
      <c r="E289" s="59" t="s">
        <v>522</v>
      </c>
      <c r="F289" s="64" t="s">
        <v>523</v>
      </c>
      <c r="G289" s="22">
        <f t="shared" si="4"/>
        <v>0</v>
      </c>
      <c r="H289" s="22">
        <f>[1]varc.has.ashx.!F32</f>
        <v>0</v>
      </c>
      <c r="I289" s="22"/>
    </row>
    <row r="290" spans="1:9" ht="14.25" customHeight="1">
      <c r="A290" s="58">
        <v>3060</v>
      </c>
      <c r="B290" s="55" t="s">
        <v>505</v>
      </c>
      <c r="C290" s="55">
        <v>6</v>
      </c>
      <c r="D290" s="55">
        <v>0</v>
      </c>
      <c r="E290" s="59" t="s">
        <v>524</v>
      </c>
      <c r="F290" s="61" t="s">
        <v>525</v>
      </c>
      <c r="G290" s="22">
        <f t="shared" si="4"/>
        <v>0</v>
      </c>
      <c r="H290" s="22">
        <f>H292</f>
        <v>0</v>
      </c>
      <c r="I290" s="22">
        <f>I292</f>
        <v>0</v>
      </c>
    </row>
    <row r="291" spans="1:9" ht="10.5" hidden="1" customHeight="1">
      <c r="A291" s="58"/>
      <c r="B291" s="55"/>
      <c r="C291" s="55"/>
      <c r="D291" s="55"/>
      <c r="E291" s="59" t="s">
        <v>174</v>
      </c>
      <c r="F291" s="61"/>
      <c r="G291" s="22"/>
      <c r="H291" s="22"/>
      <c r="I291" s="22"/>
    </row>
    <row r="292" spans="1:9" ht="11.25" customHeight="1">
      <c r="A292" s="58">
        <v>3061</v>
      </c>
      <c r="B292" s="55" t="s">
        <v>505</v>
      </c>
      <c r="C292" s="55">
        <v>6</v>
      </c>
      <c r="D292" s="55">
        <v>1</v>
      </c>
      <c r="E292" s="59" t="s">
        <v>524</v>
      </c>
      <c r="F292" s="64" t="s">
        <v>525</v>
      </c>
      <c r="G292" s="22">
        <f t="shared" si="4"/>
        <v>0</v>
      </c>
      <c r="H292" s="22"/>
      <c r="I292" s="22"/>
    </row>
    <row r="293" spans="1:9" ht="22.5" customHeight="1">
      <c r="A293" s="58">
        <v>3070</v>
      </c>
      <c r="B293" s="55" t="s">
        <v>505</v>
      </c>
      <c r="C293" s="55">
        <v>7</v>
      </c>
      <c r="D293" s="55">
        <v>0</v>
      </c>
      <c r="E293" s="59" t="s">
        <v>526</v>
      </c>
      <c r="F293" s="61" t="s">
        <v>527</v>
      </c>
      <c r="G293" s="22">
        <f t="shared" si="4"/>
        <v>1200</v>
      </c>
      <c r="H293" s="22">
        <f>H295</f>
        <v>1200</v>
      </c>
      <c r="I293" s="22">
        <f>I295</f>
        <v>0</v>
      </c>
    </row>
    <row r="294" spans="1:9" ht="9" hidden="1" customHeight="1">
      <c r="A294" s="58"/>
      <c r="B294" s="55"/>
      <c r="C294" s="55"/>
      <c r="D294" s="55"/>
      <c r="E294" s="59" t="s">
        <v>174</v>
      </c>
      <c r="F294" s="61"/>
      <c r="G294" s="22"/>
      <c r="H294" s="22"/>
      <c r="I294" s="22"/>
    </row>
    <row r="295" spans="1:9" ht="24">
      <c r="A295" s="58">
        <v>3071</v>
      </c>
      <c r="B295" s="55" t="s">
        <v>505</v>
      </c>
      <c r="C295" s="55">
        <v>7</v>
      </c>
      <c r="D295" s="55">
        <v>1</v>
      </c>
      <c r="E295" s="59" t="s">
        <v>526</v>
      </c>
      <c r="F295" s="64" t="s">
        <v>528</v>
      </c>
      <c r="G295" s="22">
        <f t="shared" si="4"/>
        <v>1200</v>
      </c>
      <c r="H295" s="22">
        <f>'[1]arandzin soc'!F32</f>
        <v>1200</v>
      </c>
      <c r="I295" s="22"/>
    </row>
    <row r="296" spans="1:9" ht="22.5" customHeight="1">
      <c r="A296" s="58">
        <v>3080</v>
      </c>
      <c r="B296" s="55" t="s">
        <v>505</v>
      </c>
      <c r="C296" s="55">
        <v>8</v>
      </c>
      <c r="D296" s="55">
        <v>0</v>
      </c>
      <c r="E296" s="59" t="s">
        <v>529</v>
      </c>
      <c r="F296" s="61" t="s">
        <v>530</v>
      </c>
      <c r="G296" s="22">
        <f t="shared" si="4"/>
        <v>0</v>
      </c>
      <c r="H296" s="22">
        <f>H298</f>
        <v>0</v>
      </c>
      <c r="I296" s="22">
        <f>I298</f>
        <v>0</v>
      </c>
    </row>
    <row r="297" spans="1:9" ht="10.5" hidden="1" customHeight="1">
      <c r="A297" s="58"/>
      <c r="B297" s="55"/>
      <c r="C297" s="55"/>
      <c r="D297" s="55"/>
      <c r="E297" s="59" t="s">
        <v>174</v>
      </c>
      <c r="F297" s="61"/>
      <c r="G297" s="22"/>
      <c r="H297" s="22"/>
      <c r="I297" s="22"/>
    </row>
    <row r="298" spans="1:9" ht="21.75" customHeight="1">
      <c r="A298" s="58">
        <v>3081</v>
      </c>
      <c r="B298" s="55" t="s">
        <v>505</v>
      </c>
      <c r="C298" s="55">
        <v>8</v>
      </c>
      <c r="D298" s="55">
        <v>1</v>
      </c>
      <c r="E298" s="59" t="s">
        <v>529</v>
      </c>
      <c r="F298" s="64" t="s">
        <v>531</v>
      </c>
      <c r="G298" s="22">
        <f t="shared" si="4"/>
        <v>0</v>
      </c>
      <c r="H298" s="22"/>
      <c r="I298" s="22"/>
    </row>
    <row r="299" spans="1:9" ht="10.5" hidden="1" customHeight="1">
      <c r="A299" s="58"/>
      <c r="B299" s="55"/>
      <c r="C299" s="55"/>
      <c r="D299" s="55"/>
      <c r="E299" s="59" t="s">
        <v>174</v>
      </c>
      <c r="F299" s="61"/>
      <c r="G299" s="22"/>
      <c r="H299" s="22"/>
      <c r="I299" s="22"/>
    </row>
    <row r="300" spans="1:9" ht="12" customHeight="1">
      <c r="A300" s="58">
        <v>3090</v>
      </c>
      <c r="B300" s="55" t="s">
        <v>505</v>
      </c>
      <c r="C300" s="55">
        <v>9</v>
      </c>
      <c r="D300" s="55">
        <v>0</v>
      </c>
      <c r="E300" s="59" t="s">
        <v>532</v>
      </c>
      <c r="F300" s="61" t="s">
        <v>533</v>
      </c>
      <c r="G300" s="22">
        <f t="shared" si="4"/>
        <v>0</v>
      </c>
      <c r="H300" s="22">
        <f>H302+H303</f>
        <v>0</v>
      </c>
      <c r="I300" s="22">
        <f>I302+I303</f>
        <v>0</v>
      </c>
    </row>
    <row r="301" spans="1:9" ht="10.5" hidden="1" customHeight="1">
      <c r="A301" s="58"/>
      <c r="B301" s="55"/>
      <c r="C301" s="55"/>
      <c r="D301" s="55"/>
      <c r="E301" s="59" t="s">
        <v>174</v>
      </c>
      <c r="F301" s="61"/>
      <c r="G301" s="22"/>
      <c r="H301" s="22"/>
      <c r="I301" s="22"/>
    </row>
    <row r="302" spans="1:9" ht="11.25" customHeight="1">
      <c r="A302" s="58">
        <v>3091</v>
      </c>
      <c r="B302" s="55" t="s">
        <v>505</v>
      </c>
      <c r="C302" s="55">
        <v>9</v>
      </c>
      <c r="D302" s="55">
        <v>1</v>
      </c>
      <c r="E302" s="59" t="s">
        <v>532</v>
      </c>
      <c r="F302" s="64" t="s">
        <v>534</v>
      </c>
      <c r="G302" s="22">
        <f t="shared" si="4"/>
        <v>0</v>
      </c>
      <c r="H302" s="22"/>
      <c r="I302" s="22"/>
    </row>
    <row r="303" spans="1:9" ht="24" customHeight="1">
      <c r="A303" s="58">
        <v>3092</v>
      </c>
      <c r="B303" s="55" t="s">
        <v>505</v>
      </c>
      <c r="C303" s="55">
        <v>9</v>
      </c>
      <c r="D303" s="55">
        <v>2</v>
      </c>
      <c r="E303" s="59" t="s">
        <v>535</v>
      </c>
      <c r="F303" s="64"/>
      <c r="G303" s="22">
        <f t="shared" si="4"/>
        <v>0</v>
      </c>
      <c r="H303" s="22"/>
      <c r="I303" s="22"/>
    </row>
    <row r="304" spans="1:9" s="57" customFormat="1" ht="22.5" customHeight="1">
      <c r="A304" s="54">
        <v>3100</v>
      </c>
      <c r="B304" s="55" t="s">
        <v>536</v>
      </c>
      <c r="C304" s="55">
        <v>0</v>
      </c>
      <c r="D304" s="55">
        <v>0</v>
      </c>
      <c r="E304" s="65" t="s">
        <v>537</v>
      </c>
      <c r="F304" s="65"/>
      <c r="G304" s="22">
        <f>H304+I304-[1]ekamut!F113</f>
        <v>14562.4</v>
      </c>
      <c r="H304" s="22">
        <f>H306</f>
        <v>14562.4</v>
      </c>
      <c r="I304" s="22">
        <f>I306</f>
        <v>0</v>
      </c>
    </row>
    <row r="305" spans="1:9" ht="11.25" hidden="1" customHeight="1">
      <c r="A305" s="58"/>
      <c r="B305" s="55"/>
      <c r="C305" s="55"/>
      <c r="D305" s="55"/>
      <c r="E305" s="59" t="s">
        <v>12</v>
      </c>
      <c r="F305" s="60"/>
      <c r="G305" s="22"/>
      <c r="H305" s="22"/>
      <c r="I305" s="22"/>
    </row>
    <row r="306" spans="1:9" ht="13.5" customHeight="1">
      <c r="A306" s="58">
        <v>3110</v>
      </c>
      <c r="B306" s="55" t="s">
        <v>536</v>
      </c>
      <c r="C306" s="55">
        <v>1</v>
      </c>
      <c r="D306" s="55">
        <v>0</v>
      </c>
      <c r="E306" s="68" t="s">
        <v>538</v>
      </c>
      <c r="F306" s="64"/>
      <c r="G306" s="22">
        <f>H306+I306-[1]ekamut!F113</f>
        <v>14562.4</v>
      </c>
      <c r="H306" s="22">
        <f>H308</f>
        <v>14562.4</v>
      </c>
      <c r="I306" s="22">
        <f>I308</f>
        <v>0</v>
      </c>
    </row>
    <row r="307" spans="1:9" ht="10.5" hidden="1" customHeight="1">
      <c r="A307" s="58"/>
      <c r="B307" s="55"/>
      <c r="C307" s="55"/>
      <c r="D307" s="55"/>
      <c r="E307" s="59" t="s">
        <v>174</v>
      </c>
      <c r="F307" s="61"/>
      <c r="G307" s="22"/>
      <c r="H307" s="22"/>
      <c r="I307" s="22"/>
    </row>
    <row r="308" spans="1:9">
      <c r="A308" s="58">
        <v>3112</v>
      </c>
      <c r="B308" s="55" t="s">
        <v>536</v>
      </c>
      <c r="C308" s="55">
        <v>1</v>
      </c>
      <c r="D308" s="55">
        <v>2</v>
      </c>
      <c r="E308" s="68" t="s">
        <v>539</v>
      </c>
      <c r="F308" s="64"/>
      <c r="G308" s="22">
        <f>H308+I308-[1]ekamut!F113</f>
        <v>14562.4</v>
      </c>
      <c r="H308" s="22">
        <f>'[1]bjudj. chnax.caxs'!F32+[1]ekamut!F113</f>
        <v>14562.4</v>
      </c>
      <c r="I308" s="22"/>
    </row>
    <row r="309" spans="1:9">
      <c r="B309" s="69"/>
      <c r="C309" s="70"/>
      <c r="D309" s="70"/>
    </row>
    <row r="310" spans="1:9">
      <c r="B310" s="73"/>
      <c r="C310" s="70"/>
      <c r="D310" s="70"/>
    </row>
    <row r="311" spans="1:9">
      <c r="B311" s="73"/>
      <c r="C311" s="70"/>
      <c r="D311" s="70"/>
      <c r="E311" s="32"/>
    </row>
    <row r="312" spans="1:9">
      <c r="B312" s="73"/>
      <c r="C312" s="42"/>
      <c r="D312" s="42"/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I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09"/>
  <sheetViews>
    <sheetView workbookViewId="0">
      <selection activeCell="H5" sqref="H5"/>
    </sheetView>
  </sheetViews>
  <sheetFormatPr defaultRowHeight="13.8"/>
  <cols>
    <col min="1" max="1" width="5.88671875" style="30" customWidth="1"/>
    <col min="2" max="2" width="48.44140625" style="30" customWidth="1"/>
    <col min="3" max="3" width="6.33203125" style="9" customWidth="1"/>
    <col min="4" max="4" width="11.6640625" style="30" customWidth="1"/>
    <col min="5" max="5" width="11" style="30" customWidth="1"/>
    <col min="6" max="6" width="10.44140625" style="30" customWidth="1"/>
    <col min="7" max="256" width="9.109375" style="30"/>
    <col min="257" max="257" width="5.88671875" style="30" customWidth="1"/>
    <col min="258" max="258" width="49.5546875" style="30" customWidth="1"/>
    <col min="259" max="259" width="6.33203125" style="30" customWidth="1"/>
    <col min="260" max="260" width="13" style="30" customWidth="1"/>
    <col min="261" max="261" width="12.33203125" style="30" customWidth="1"/>
    <col min="262" max="262" width="12" style="30" customWidth="1"/>
    <col min="263" max="512" width="9.109375" style="30"/>
    <col min="513" max="513" width="5.88671875" style="30" customWidth="1"/>
    <col min="514" max="514" width="49.5546875" style="30" customWidth="1"/>
    <col min="515" max="515" width="6.33203125" style="30" customWidth="1"/>
    <col min="516" max="516" width="13" style="30" customWidth="1"/>
    <col min="517" max="517" width="12.33203125" style="30" customWidth="1"/>
    <col min="518" max="518" width="12" style="30" customWidth="1"/>
    <col min="519" max="768" width="9.109375" style="30"/>
    <col min="769" max="769" width="5.88671875" style="30" customWidth="1"/>
    <col min="770" max="770" width="49.5546875" style="30" customWidth="1"/>
    <col min="771" max="771" width="6.33203125" style="30" customWidth="1"/>
    <col min="772" max="772" width="13" style="30" customWidth="1"/>
    <col min="773" max="773" width="12.33203125" style="30" customWidth="1"/>
    <col min="774" max="774" width="12" style="30" customWidth="1"/>
    <col min="775" max="1024" width="9.109375" style="30"/>
    <col min="1025" max="1025" width="5.88671875" style="30" customWidth="1"/>
    <col min="1026" max="1026" width="49.5546875" style="30" customWidth="1"/>
    <col min="1027" max="1027" width="6.33203125" style="30" customWidth="1"/>
    <col min="1028" max="1028" width="13" style="30" customWidth="1"/>
    <col min="1029" max="1029" width="12.33203125" style="30" customWidth="1"/>
    <col min="1030" max="1030" width="12" style="30" customWidth="1"/>
    <col min="1031" max="1280" width="9.109375" style="30"/>
    <col min="1281" max="1281" width="5.88671875" style="30" customWidth="1"/>
    <col min="1282" max="1282" width="49.5546875" style="30" customWidth="1"/>
    <col min="1283" max="1283" width="6.33203125" style="30" customWidth="1"/>
    <col min="1284" max="1284" width="13" style="30" customWidth="1"/>
    <col min="1285" max="1285" width="12.33203125" style="30" customWidth="1"/>
    <col min="1286" max="1286" width="12" style="30" customWidth="1"/>
    <col min="1287" max="1536" width="9.109375" style="30"/>
    <col min="1537" max="1537" width="5.88671875" style="30" customWidth="1"/>
    <col min="1538" max="1538" width="49.5546875" style="30" customWidth="1"/>
    <col min="1539" max="1539" width="6.33203125" style="30" customWidth="1"/>
    <col min="1540" max="1540" width="13" style="30" customWidth="1"/>
    <col min="1541" max="1541" width="12.33203125" style="30" customWidth="1"/>
    <col min="1542" max="1542" width="12" style="30" customWidth="1"/>
    <col min="1543" max="1792" width="9.109375" style="30"/>
    <col min="1793" max="1793" width="5.88671875" style="30" customWidth="1"/>
    <col min="1794" max="1794" width="49.5546875" style="30" customWidth="1"/>
    <col min="1795" max="1795" width="6.33203125" style="30" customWidth="1"/>
    <col min="1796" max="1796" width="13" style="30" customWidth="1"/>
    <col min="1797" max="1797" width="12.33203125" style="30" customWidth="1"/>
    <col min="1798" max="1798" width="12" style="30" customWidth="1"/>
    <col min="1799" max="2048" width="9.109375" style="30"/>
    <col min="2049" max="2049" width="5.88671875" style="30" customWidth="1"/>
    <col min="2050" max="2050" width="49.5546875" style="30" customWidth="1"/>
    <col min="2051" max="2051" width="6.33203125" style="30" customWidth="1"/>
    <col min="2052" max="2052" width="13" style="30" customWidth="1"/>
    <col min="2053" max="2053" width="12.33203125" style="30" customWidth="1"/>
    <col min="2054" max="2054" width="12" style="30" customWidth="1"/>
    <col min="2055" max="2304" width="9.109375" style="30"/>
    <col min="2305" max="2305" width="5.88671875" style="30" customWidth="1"/>
    <col min="2306" max="2306" width="49.5546875" style="30" customWidth="1"/>
    <col min="2307" max="2307" width="6.33203125" style="30" customWidth="1"/>
    <col min="2308" max="2308" width="13" style="30" customWidth="1"/>
    <col min="2309" max="2309" width="12.33203125" style="30" customWidth="1"/>
    <col min="2310" max="2310" width="12" style="30" customWidth="1"/>
    <col min="2311" max="2560" width="9.109375" style="30"/>
    <col min="2561" max="2561" width="5.88671875" style="30" customWidth="1"/>
    <col min="2562" max="2562" width="49.5546875" style="30" customWidth="1"/>
    <col min="2563" max="2563" width="6.33203125" style="30" customWidth="1"/>
    <col min="2564" max="2564" width="13" style="30" customWidth="1"/>
    <col min="2565" max="2565" width="12.33203125" style="30" customWidth="1"/>
    <col min="2566" max="2566" width="12" style="30" customWidth="1"/>
    <col min="2567" max="2816" width="9.109375" style="30"/>
    <col min="2817" max="2817" width="5.88671875" style="30" customWidth="1"/>
    <col min="2818" max="2818" width="49.5546875" style="30" customWidth="1"/>
    <col min="2819" max="2819" width="6.33203125" style="30" customWidth="1"/>
    <col min="2820" max="2820" width="13" style="30" customWidth="1"/>
    <col min="2821" max="2821" width="12.33203125" style="30" customWidth="1"/>
    <col min="2822" max="2822" width="12" style="30" customWidth="1"/>
    <col min="2823" max="3072" width="9.109375" style="30"/>
    <col min="3073" max="3073" width="5.88671875" style="30" customWidth="1"/>
    <col min="3074" max="3074" width="49.5546875" style="30" customWidth="1"/>
    <col min="3075" max="3075" width="6.33203125" style="30" customWidth="1"/>
    <col min="3076" max="3076" width="13" style="30" customWidth="1"/>
    <col min="3077" max="3077" width="12.33203125" style="30" customWidth="1"/>
    <col min="3078" max="3078" width="12" style="30" customWidth="1"/>
    <col min="3079" max="3328" width="9.109375" style="30"/>
    <col min="3329" max="3329" width="5.88671875" style="30" customWidth="1"/>
    <col min="3330" max="3330" width="49.5546875" style="30" customWidth="1"/>
    <col min="3331" max="3331" width="6.33203125" style="30" customWidth="1"/>
    <col min="3332" max="3332" width="13" style="30" customWidth="1"/>
    <col min="3333" max="3333" width="12.33203125" style="30" customWidth="1"/>
    <col min="3334" max="3334" width="12" style="30" customWidth="1"/>
    <col min="3335" max="3584" width="9.109375" style="30"/>
    <col min="3585" max="3585" width="5.88671875" style="30" customWidth="1"/>
    <col min="3586" max="3586" width="49.5546875" style="30" customWidth="1"/>
    <col min="3587" max="3587" width="6.33203125" style="30" customWidth="1"/>
    <col min="3588" max="3588" width="13" style="30" customWidth="1"/>
    <col min="3589" max="3589" width="12.33203125" style="30" customWidth="1"/>
    <col min="3590" max="3590" width="12" style="30" customWidth="1"/>
    <col min="3591" max="3840" width="9.109375" style="30"/>
    <col min="3841" max="3841" width="5.88671875" style="30" customWidth="1"/>
    <col min="3842" max="3842" width="49.5546875" style="30" customWidth="1"/>
    <col min="3843" max="3843" width="6.33203125" style="30" customWidth="1"/>
    <col min="3844" max="3844" width="13" style="30" customWidth="1"/>
    <col min="3845" max="3845" width="12.33203125" style="30" customWidth="1"/>
    <col min="3846" max="3846" width="12" style="30" customWidth="1"/>
    <col min="3847" max="4096" width="9.109375" style="30"/>
    <col min="4097" max="4097" width="5.88671875" style="30" customWidth="1"/>
    <col min="4098" max="4098" width="49.5546875" style="30" customWidth="1"/>
    <col min="4099" max="4099" width="6.33203125" style="30" customWidth="1"/>
    <col min="4100" max="4100" width="13" style="30" customWidth="1"/>
    <col min="4101" max="4101" width="12.33203125" style="30" customWidth="1"/>
    <col min="4102" max="4102" width="12" style="30" customWidth="1"/>
    <col min="4103" max="4352" width="9.109375" style="30"/>
    <col min="4353" max="4353" width="5.88671875" style="30" customWidth="1"/>
    <col min="4354" max="4354" width="49.5546875" style="30" customWidth="1"/>
    <col min="4355" max="4355" width="6.33203125" style="30" customWidth="1"/>
    <col min="4356" max="4356" width="13" style="30" customWidth="1"/>
    <col min="4357" max="4357" width="12.33203125" style="30" customWidth="1"/>
    <col min="4358" max="4358" width="12" style="30" customWidth="1"/>
    <col min="4359" max="4608" width="9.109375" style="30"/>
    <col min="4609" max="4609" width="5.88671875" style="30" customWidth="1"/>
    <col min="4610" max="4610" width="49.5546875" style="30" customWidth="1"/>
    <col min="4611" max="4611" width="6.33203125" style="30" customWidth="1"/>
    <col min="4612" max="4612" width="13" style="30" customWidth="1"/>
    <col min="4613" max="4613" width="12.33203125" style="30" customWidth="1"/>
    <col min="4614" max="4614" width="12" style="30" customWidth="1"/>
    <col min="4615" max="4864" width="9.109375" style="30"/>
    <col min="4865" max="4865" width="5.88671875" style="30" customWidth="1"/>
    <col min="4866" max="4866" width="49.5546875" style="30" customWidth="1"/>
    <col min="4867" max="4867" width="6.33203125" style="30" customWidth="1"/>
    <col min="4868" max="4868" width="13" style="30" customWidth="1"/>
    <col min="4869" max="4869" width="12.33203125" style="30" customWidth="1"/>
    <col min="4870" max="4870" width="12" style="30" customWidth="1"/>
    <col min="4871" max="5120" width="9.109375" style="30"/>
    <col min="5121" max="5121" width="5.88671875" style="30" customWidth="1"/>
    <col min="5122" max="5122" width="49.5546875" style="30" customWidth="1"/>
    <col min="5123" max="5123" width="6.33203125" style="30" customWidth="1"/>
    <col min="5124" max="5124" width="13" style="30" customWidth="1"/>
    <col min="5125" max="5125" width="12.33203125" style="30" customWidth="1"/>
    <col min="5126" max="5126" width="12" style="30" customWidth="1"/>
    <col min="5127" max="5376" width="9.109375" style="30"/>
    <col min="5377" max="5377" width="5.88671875" style="30" customWidth="1"/>
    <col min="5378" max="5378" width="49.5546875" style="30" customWidth="1"/>
    <col min="5379" max="5379" width="6.33203125" style="30" customWidth="1"/>
    <col min="5380" max="5380" width="13" style="30" customWidth="1"/>
    <col min="5381" max="5381" width="12.33203125" style="30" customWidth="1"/>
    <col min="5382" max="5382" width="12" style="30" customWidth="1"/>
    <col min="5383" max="5632" width="9.109375" style="30"/>
    <col min="5633" max="5633" width="5.88671875" style="30" customWidth="1"/>
    <col min="5634" max="5634" width="49.5546875" style="30" customWidth="1"/>
    <col min="5635" max="5635" width="6.33203125" style="30" customWidth="1"/>
    <col min="5636" max="5636" width="13" style="30" customWidth="1"/>
    <col min="5637" max="5637" width="12.33203125" style="30" customWidth="1"/>
    <col min="5638" max="5638" width="12" style="30" customWidth="1"/>
    <col min="5639" max="5888" width="9.109375" style="30"/>
    <col min="5889" max="5889" width="5.88671875" style="30" customWidth="1"/>
    <col min="5890" max="5890" width="49.5546875" style="30" customWidth="1"/>
    <col min="5891" max="5891" width="6.33203125" style="30" customWidth="1"/>
    <col min="5892" max="5892" width="13" style="30" customWidth="1"/>
    <col min="5893" max="5893" width="12.33203125" style="30" customWidth="1"/>
    <col min="5894" max="5894" width="12" style="30" customWidth="1"/>
    <col min="5895" max="6144" width="9.109375" style="30"/>
    <col min="6145" max="6145" width="5.88671875" style="30" customWidth="1"/>
    <col min="6146" max="6146" width="49.5546875" style="30" customWidth="1"/>
    <col min="6147" max="6147" width="6.33203125" style="30" customWidth="1"/>
    <col min="6148" max="6148" width="13" style="30" customWidth="1"/>
    <col min="6149" max="6149" width="12.33203125" style="30" customWidth="1"/>
    <col min="6150" max="6150" width="12" style="30" customWidth="1"/>
    <col min="6151" max="6400" width="9.109375" style="30"/>
    <col min="6401" max="6401" width="5.88671875" style="30" customWidth="1"/>
    <col min="6402" max="6402" width="49.5546875" style="30" customWidth="1"/>
    <col min="6403" max="6403" width="6.33203125" style="30" customWidth="1"/>
    <col min="6404" max="6404" width="13" style="30" customWidth="1"/>
    <col min="6405" max="6405" width="12.33203125" style="30" customWidth="1"/>
    <col min="6406" max="6406" width="12" style="30" customWidth="1"/>
    <col min="6407" max="6656" width="9.109375" style="30"/>
    <col min="6657" max="6657" width="5.88671875" style="30" customWidth="1"/>
    <col min="6658" max="6658" width="49.5546875" style="30" customWidth="1"/>
    <col min="6659" max="6659" width="6.33203125" style="30" customWidth="1"/>
    <col min="6660" max="6660" width="13" style="30" customWidth="1"/>
    <col min="6661" max="6661" width="12.33203125" style="30" customWidth="1"/>
    <col min="6662" max="6662" width="12" style="30" customWidth="1"/>
    <col min="6663" max="6912" width="9.109375" style="30"/>
    <col min="6913" max="6913" width="5.88671875" style="30" customWidth="1"/>
    <col min="6914" max="6914" width="49.5546875" style="30" customWidth="1"/>
    <col min="6915" max="6915" width="6.33203125" style="30" customWidth="1"/>
    <col min="6916" max="6916" width="13" style="30" customWidth="1"/>
    <col min="6917" max="6917" width="12.33203125" style="30" customWidth="1"/>
    <col min="6918" max="6918" width="12" style="30" customWidth="1"/>
    <col min="6919" max="7168" width="9.109375" style="30"/>
    <col min="7169" max="7169" width="5.88671875" style="30" customWidth="1"/>
    <col min="7170" max="7170" width="49.5546875" style="30" customWidth="1"/>
    <col min="7171" max="7171" width="6.33203125" style="30" customWidth="1"/>
    <col min="7172" max="7172" width="13" style="30" customWidth="1"/>
    <col min="7173" max="7173" width="12.33203125" style="30" customWidth="1"/>
    <col min="7174" max="7174" width="12" style="30" customWidth="1"/>
    <col min="7175" max="7424" width="9.109375" style="30"/>
    <col min="7425" max="7425" width="5.88671875" style="30" customWidth="1"/>
    <col min="7426" max="7426" width="49.5546875" style="30" customWidth="1"/>
    <col min="7427" max="7427" width="6.33203125" style="30" customWidth="1"/>
    <col min="7428" max="7428" width="13" style="30" customWidth="1"/>
    <col min="7429" max="7429" width="12.33203125" style="30" customWidth="1"/>
    <col min="7430" max="7430" width="12" style="30" customWidth="1"/>
    <col min="7431" max="7680" width="9.109375" style="30"/>
    <col min="7681" max="7681" width="5.88671875" style="30" customWidth="1"/>
    <col min="7682" max="7682" width="49.5546875" style="30" customWidth="1"/>
    <col min="7683" max="7683" width="6.33203125" style="30" customWidth="1"/>
    <col min="7684" max="7684" width="13" style="30" customWidth="1"/>
    <col min="7685" max="7685" width="12.33203125" style="30" customWidth="1"/>
    <col min="7686" max="7686" width="12" style="30" customWidth="1"/>
    <col min="7687" max="7936" width="9.109375" style="30"/>
    <col min="7937" max="7937" width="5.88671875" style="30" customWidth="1"/>
    <col min="7938" max="7938" width="49.5546875" style="30" customWidth="1"/>
    <col min="7939" max="7939" width="6.33203125" style="30" customWidth="1"/>
    <col min="7940" max="7940" width="13" style="30" customWidth="1"/>
    <col min="7941" max="7941" width="12.33203125" style="30" customWidth="1"/>
    <col min="7942" max="7942" width="12" style="30" customWidth="1"/>
    <col min="7943" max="8192" width="9.109375" style="30"/>
    <col min="8193" max="8193" width="5.88671875" style="30" customWidth="1"/>
    <col min="8194" max="8194" width="49.5546875" style="30" customWidth="1"/>
    <col min="8195" max="8195" width="6.33203125" style="30" customWidth="1"/>
    <col min="8196" max="8196" width="13" style="30" customWidth="1"/>
    <col min="8197" max="8197" width="12.33203125" style="30" customWidth="1"/>
    <col min="8198" max="8198" width="12" style="30" customWidth="1"/>
    <col min="8199" max="8448" width="9.109375" style="30"/>
    <col min="8449" max="8449" width="5.88671875" style="30" customWidth="1"/>
    <col min="8450" max="8450" width="49.5546875" style="30" customWidth="1"/>
    <col min="8451" max="8451" width="6.33203125" style="30" customWidth="1"/>
    <col min="8452" max="8452" width="13" style="30" customWidth="1"/>
    <col min="8453" max="8453" width="12.33203125" style="30" customWidth="1"/>
    <col min="8454" max="8454" width="12" style="30" customWidth="1"/>
    <col min="8455" max="8704" width="9.109375" style="30"/>
    <col min="8705" max="8705" width="5.88671875" style="30" customWidth="1"/>
    <col min="8706" max="8706" width="49.5546875" style="30" customWidth="1"/>
    <col min="8707" max="8707" width="6.33203125" style="30" customWidth="1"/>
    <col min="8708" max="8708" width="13" style="30" customWidth="1"/>
    <col min="8709" max="8709" width="12.33203125" style="30" customWidth="1"/>
    <col min="8710" max="8710" width="12" style="30" customWidth="1"/>
    <col min="8711" max="8960" width="9.109375" style="30"/>
    <col min="8961" max="8961" width="5.88671875" style="30" customWidth="1"/>
    <col min="8962" max="8962" width="49.5546875" style="30" customWidth="1"/>
    <col min="8963" max="8963" width="6.33203125" style="30" customWidth="1"/>
    <col min="8964" max="8964" width="13" style="30" customWidth="1"/>
    <col min="8965" max="8965" width="12.33203125" style="30" customWidth="1"/>
    <col min="8966" max="8966" width="12" style="30" customWidth="1"/>
    <col min="8967" max="9216" width="9.109375" style="30"/>
    <col min="9217" max="9217" width="5.88671875" style="30" customWidth="1"/>
    <col min="9218" max="9218" width="49.5546875" style="30" customWidth="1"/>
    <col min="9219" max="9219" width="6.33203125" style="30" customWidth="1"/>
    <col min="9220" max="9220" width="13" style="30" customWidth="1"/>
    <col min="9221" max="9221" width="12.33203125" style="30" customWidth="1"/>
    <col min="9222" max="9222" width="12" style="30" customWidth="1"/>
    <col min="9223" max="9472" width="9.109375" style="30"/>
    <col min="9473" max="9473" width="5.88671875" style="30" customWidth="1"/>
    <col min="9474" max="9474" width="49.5546875" style="30" customWidth="1"/>
    <col min="9475" max="9475" width="6.33203125" style="30" customWidth="1"/>
    <col min="9476" max="9476" width="13" style="30" customWidth="1"/>
    <col min="9477" max="9477" width="12.33203125" style="30" customWidth="1"/>
    <col min="9478" max="9478" width="12" style="30" customWidth="1"/>
    <col min="9479" max="9728" width="9.109375" style="30"/>
    <col min="9729" max="9729" width="5.88671875" style="30" customWidth="1"/>
    <col min="9730" max="9730" width="49.5546875" style="30" customWidth="1"/>
    <col min="9731" max="9731" width="6.33203125" style="30" customWidth="1"/>
    <col min="9732" max="9732" width="13" style="30" customWidth="1"/>
    <col min="9733" max="9733" width="12.33203125" style="30" customWidth="1"/>
    <col min="9734" max="9734" width="12" style="30" customWidth="1"/>
    <col min="9735" max="9984" width="9.109375" style="30"/>
    <col min="9985" max="9985" width="5.88671875" style="30" customWidth="1"/>
    <col min="9986" max="9986" width="49.5546875" style="30" customWidth="1"/>
    <col min="9987" max="9987" width="6.33203125" style="30" customWidth="1"/>
    <col min="9988" max="9988" width="13" style="30" customWidth="1"/>
    <col min="9989" max="9989" width="12.33203125" style="30" customWidth="1"/>
    <col min="9990" max="9990" width="12" style="30" customWidth="1"/>
    <col min="9991" max="10240" width="9.109375" style="30"/>
    <col min="10241" max="10241" width="5.88671875" style="30" customWidth="1"/>
    <col min="10242" max="10242" width="49.5546875" style="30" customWidth="1"/>
    <col min="10243" max="10243" width="6.33203125" style="30" customWidth="1"/>
    <col min="10244" max="10244" width="13" style="30" customWidth="1"/>
    <col min="10245" max="10245" width="12.33203125" style="30" customWidth="1"/>
    <col min="10246" max="10246" width="12" style="30" customWidth="1"/>
    <col min="10247" max="10496" width="9.109375" style="30"/>
    <col min="10497" max="10497" width="5.88671875" style="30" customWidth="1"/>
    <col min="10498" max="10498" width="49.5546875" style="30" customWidth="1"/>
    <col min="10499" max="10499" width="6.33203125" style="30" customWidth="1"/>
    <col min="10500" max="10500" width="13" style="30" customWidth="1"/>
    <col min="10501" max="10501" width="12.33203125" style="30" customWidth="1"/>
    <col min="10502" max="10502" width="12" style="30" customWidth="1"/>
    <col min="10503" max="10752" width="9.109375" style="30"/>
    <col min="10753" max="10753" width="5.88671875" style="30" customWidth="1"/>
    <col min="10754" max="10754" width="49.5546875" style="30" customWidth="1"/>
    <col min="10755" max="10755" width="6.33203125" style="30" customWidth="1"/>
    <col min="10756" max="10756" width="13" style="30" customWidth="1"/>
    <col min="10757" max="10757" width="12.33203125" style="30" customWidth="1"/>
    <col min="10758" max="10758" width="12" style="30" customWidth="1"/>
    <col min="10759" max="11008" width="9.109375" style="30"/>
    <col min="11009" max="11009" width="5.88671875" style="30" customWidth="1"/>
    <col min="11010" max="11010" width="49.5546875" style="30" customWidth="1"/>
    <col min="11011" max="11011" width="6.33203125" style="30" customWidth="1"/>
    <col min="11012" max="11012" width="13" style="30" customWidth="1"/>
    <col min="11013" max="11013" width="12.33203125" style="30" customWidth="1"/>
    <col min="11014" max="11014" width="12" style="30" customWidth="1"/>
    <col min="11015" max="11264" width="9.109375" style="30"/>
    <col min="11265" max="11265" width="5.88671875" style="30" customWidth="1"/>
    <col min="11266" max="11266" width="49.5546875" style="30" customWidth="1"/>
    <col min="11267" max="11267" width="6.33203125" style="30" customWidth="1"/>
    <col min="11268" max="11268" width="13" style="30" customWidth="1"/>
    <col min="11269" max="11269" width="12.33203125" style="30" customWidth="1"/>
    <col min="11270" max="11270" width="12" style="30" customWidth="1"/>
    <col min="11271" max="11520" width="9.109375" style="30"/>
    <col min="11521" max="11521" width="5.88671875" style="30" customWidth="1"/>
    <col min="11522" max="11522" width="49.5546875" style="30" customWidth="1"/>
    <col min="11523" max="11523" width="6.33203125" style="30" customWidth="1"/>
    <col min="11524" max="11524" width="13" style="30" customWidth="1"/>
    <col min="11525" max="11525" width="12.33203125" style="30" customWidth="1"/>
    <col min="11526" max="11526" width="12" style="30" customWidth="1"/>
    <col min="11527" max="11776" width="9.109375" style="30"/>
    <col min="11777" max="11777" width="5.88671875" style="30" customWidth="1"/>
    <col min="11778" max="11778" width="49.5546875" style="30" customWidth="1"/>
    <col min="11779" max="11779" width="6.33203125" style="30" customWidth="1"/>
    <col min="11780" max="11780" width="13" style="30" customWidth="1"/>
    <col min="11781" max="11781" width="12.33203125" style="30" customWidth="1"/>
    <col min="11782" max="11782" width="12" style="30" customWidth="1"/>
    <col min="11783" max="12032" width="9.109375" style="30"/>
    <col min="12033" max="12033" width="5.88671875" style="30" customWidth="1"/>
    <col min="12034" max="12034" width="49.5546875" style="30" customWidth="1"/>
    <col min="12035" max="12035" width="6.33203125" style="30" customWidth="1"/>
    <col min="12036" max="12036" width="13" style="30" customWidth="1"/>
    <col min="12037" max="12037" width="12.33203125" style="30" customWidth="1"/>
    <col min="12038" max="12038" width="12" style="30" customWidth="1"/>
    <col min="12039" max="12288" width="9.109375" style="30"/>
    <col min="12289" max="12289" width="5.88671875" style="30" customWidth="1"/>
    <col min="12290" max="12290" width="49.5546875" style="30" customWidth="1"/>
    <col min="12291" max="12291" width="6.33203125" style="30" customWidth="1"/>
    <col min="12292" max="12292" width="13" style="30" customWidth="1"/>
    <col min="12293" max="12293" width="12.33203125" style="30" customWidth="1"/>
    <col min="12294" max="12294" width="12" style="30" customWidth="1"/>
    <col min="12295" max="12544" width="9.109375" style="30"/>
    <col min="12545" max="12545" width="5.88671875" style="30" customWidth="1"/>
    <col min="12546" max="12546" width="49.5546875" style="30" customWidth="1"/>
    <col min="12547" max="12547" width="6.33203125" style="30" customWidth="1"/>
    <col min="12548" max="12548" width="13" style="30" customWidth="1"/>
    <col min="12549" max="12549" width="12.33203125" style="30" customWidth="1"/>
    <col min="12550" max="12550" width="12" style="30" customWidth="1"/>
    <col min="12551" max="12800" width="9.109375" style="30"/>
    <col min="12801" max="12801" width="5.88671875" style="30" customWidth="1"/>
    <col min="12802" max="12802" width="49.5546875" style="30" customWidth="1"/>
    <col min="12803" max="12803" width="6.33203125" style="30" customWidth="1"/>
    <col min="12804" max="12804" width="13" style="30" customWidth="1"/>
    <col min="12805" max="12805" width="12.33203125" style="30" customWidth="1"/>
    <col min="12806" max="12806" width="12" style="30" customWidth="1"/>
    <col min="12807" max="13056" width="9.109375" style="30"/>
    <col min="13057" max="13057" width="5.88671875" style="30" customWidth="1"/>
    <col min="13058" max="13058" width="49.5546875" style="30" customWidth="1"/>
    <col min="13059" max="13059" width="6.33203125" style="30" customWidth="1"/>
    <col min="13060" max="13060" width="13" style="30" customWidth="1"/>
    <col min="13061" max="13061" width="12.33203125" style="30" customWidth="1"/>
    <col min="13062" max="13062" width="12" style="30" customWidth="1"/>
    <col min="13063" max="13312" width="9.109375" style="30"/>
    <col min="13313" max="13313" width="5.88671875" style="30" customWidth="1"/>
    <col min="13314" max="13314" width="49.5546875" style="30" customWidth="1"/>
    <col min="13315" max="13315" width="6.33203125" style="30" customWidth="1"/>
    <col min="13316" max="13316" width="13" style="30" customWidth="1"/>
    <col min="13317" max="13317" width="12.33203125" style="30" customWidth="1"/>
    <col min="13318" max="13318" width="12" style="30" customWidth="1"/>
    <col min="13319" max="13568" width="9.109375" style="30"/>
    <col min="13569" max="13569" width="5.88671875" style="30" customWidth="1"/>
    <col min="13570" max="13570" width="49.5546875" style="30" customWidth="1"/>
    <col min="13571" max="13571" width="6.33203125" style="30" customWidth="1"/>
    <col min="13572" max="13572" width="13" style="30" customWidth="1"/>
    <col min="13573" max="13573" width="12.33203125" style="30" customWidth="1"/>
    <col min="13574" max="13574" width="12" style="30" customWidth="1"/>
    <col min="13575" max="13824" width="9.109375" style="30"/>
    <col min="13825" max="13825" width="5.88671875" style="30" customWidth="1"/>
    <col min="13826" max="13826" width="49.5546875" style="30" customWidth="1"/>
    <col min="13827" max="13827" width="6.33203125" style="30" customWidth="1"/>
    <col min="13828" max="13828" width="13" style="30" customWidth="1"/>
    <col min="13829" max="13829" width="12.33203125" style="30" customWidth="1"/>
    <col min="13830" max="13830" width="12" style="30" customWidth="1"/>
    <col min="13831" max="14080" width="9.109375" style="30"/>
    <col min="14081" max="14081" width="5.88671875" style="30" customWidth="1"/>
    <col min="14082" max="14082" width="49.5546875" style="30" customWidth="1"/>
    <col min="14083" max="14083" width="6.33203125" style="30" customWidth="1"/>
    <col min="14084" max="14084" width="13" style="30" customWidth="1"/>
    <col min="14085" max="14085" width="12.33203125" style="30" customWidth="1"/>
    <col min="14086" max="14086" width="12" style="30" customWidth="1"/>
    <col min="14087" max="14336" width="9.109375" style="30"/>
    <col min="14337" max="14337" width="5.88671875" style="30" customWidth="1"/>
    <col min="14338" max="14338" width="49.5546875" style="30" customWidth="1"/>
    <col min="14339" max="14339" width="6.33203125" style="30" customWidth="1"/>
    <col min="14340" max="14340" width="13" style="30" customWidth="1"/>
    <col min="14341" max="14341" width="12.33203125" style="30" customWidth="1"/>
    <col min="14342" max="14342" width="12" style="30" customWidth="1"/>
    <col min="14343" max="14592" width="9.109375" style="30"/>
    <col min="14593" max="14593" width="5.88671875" style="30" customWidth="1"/>
    <col min="14594" max="14594" width="49.5546875" style="30" customWidth="1"/>
    <col min="14595" max="14595" width="6.33203125" style="30" customWidth="1"/>
    <col min="14596" max="14596" width="13" style="30" customWidth="1"/>
    <col min="14597" max="14597" width="12.33203125" style="30" customWidth="1"/>
    <col min="14598" max="14598" width="12" style="30" customWidth="1"/>
    <col min="14599" max="14848" width="9.109375" style="30"/>
    <col min="14849" max="14849" width="5.88671875" style="30" customWidth="1"/>
    <col min="14850" max="14850" width="49.5546875" style="30" customWidth="1"/>
    <col min="14851" max="14851" width="6.33203125" style="30" customWidth="1"/>
    <col min="14852" max="14852" width="13" style="30" customWidth="1"/>
    <col min="14853" max="14853" width="12.33203125" style="30" customWidth="1"/>
    <col min="14854" max="14854" width="12" style="30" customWidth="1"/>
    <col min="14855" max="15104" width="9.109375" style="30"/>
    <col min="15105" max="15105" width="5.88671875" style="30" customWidth="1"/>
    <col min="15106" max="15106" width="49.5546875" style="30" customWidth="1"/>
    <col min="15107" max="15107" width="6.33203125" style="30" customWidth="1"/>
    <col min="15108" max="15108" width="13" style="30" customWidth="1"/>
    <col min="15109" max="15109" width="12.33203125" style="30" customWidth="1"/>
    <col min="15110" max="15110" width="12" style="30" customWidth="1"/>
    <col min="15111" max="15360" width="9.109375" style="30"/>
    <col min="15361" max="15361" width="5.88671875" style="30" customWidth="1"/>
    <col min="15362" max="15362" width="49.5546875" style="30" customWidth="1"/>
    <col min="15363" max="15363" width="6.33203125" style="30" customWidth="1"/>
    <col min="15364" max="15364" width="13" style="30" customWidth="1"/>
    <col min="15365" max="15365" width="12.33203125" style="30" customWidth="1"/>
    <col min="15366" max="15366" width="12" style="30" customWidth="1"/>
    <col min="15367" max="15616" width="9.109375" style="30"/>
    <col min="15617" max="15617" width="5.88671875" style="30" customWidth="1"/>
    <col min="15618" max="15618" width="49.5546875" style="30" customWidth="1"/>
    <col min="15619" max="15619" width="6.33203125" style="30" customWidth="1"/>
    <col min="15620" max="15620" width="13" style="30" customWidth="1"/>
    <col min="15621" max="15621" width="12.33203125" style="30" customWidth="1"/>
    <col min="15622" max="15622" width="12" style="30" customWidth="1"/>
    <col min="15623" max="15872" width="9.109375" style="30"/>
    <col min="15873" max="15873" width="5.88671875" style="30" customWidth="1"/>
    <col min="15874" max="15874" width="49.5546875" style="30" customWidth="1"/>
    <col min="15875" max="15875" width="6.33203125" style="30" customWidth="1"/>
    <col min="15876" max="15876" width="13" style="30" customWidth="1"/>
    <col min="15877" max="15877" width="12.33203125" style="30" customWidth="1"/>
    <col min="15878" max="15878" width="12" style="30" customWidth="1"/>
    <col min="15879" max="16128" width="9.109375" style="30"/>
    <col min="16129" max="16129" width="5.88671875" style="30" customWidth="1"/>
    <col min="16130" max="16130" width="49.5546875" style="30" customWidth="1"/>
    <col min="16131" max="16131" width="6.33203125" style="30" customWidth="1"/>
    <col min="16132" max="16132" width="13" style="30" customWidth="1"/>
    <col min="16133" max="16133" width="12.33203125" style="30" customWidth="1"/>
    <col min="16134" max="16134" width="12" style="30" customWidth="1"/>
    <col min="16135" max="16384" width="9.109375" style="30"/>
  </cols>
  <sheetData>
    <row r="1" spans="1:6" s="76" customFormat="1" ht="22.5" customHeight="1">
      <c r="A1" s="294" t="s">
        <v>540</v>
      </c>
      <c r="B1" s="294"/>
      <c r="C1" s="294"/>
      <c r="D1" s="294"/>
      <c r="E1" s="294"/>
      <c r="F1" s="294"/>
    </row>
    <row r="2" spans="1:6" ht="31.5" customHeight="1">
      <c r="A2" s="295" t="s">
        <v>541</v>
      </c>
      <c r="B2" s="295"/>
      <c r="C2" s="295"/>
      <c r="D2" s="295"/>
      <c r="E2" s="295"/>
      <c r="F2" s="295"/>
    </row>
    <row r="3" spans="1:6" ht="15" hidden="1" customHeight="1">
      <c r="A3" s="77" t="s">
        <v>542</v>
      </c>
      <c r="B3" s="77"/>
      <c r="C3" s="77"/>
      <c r="D3" s="77"/>
      <c r="E3" s="77"/>
      <c r="F3" s="77"/>
    </row>
    <row r="4" spans="1:6" ht="14.4">
      <c r="A4" s="77"/>
      <c r="B4" s="77"/>
      <c r="C4" s="77"/>
      <c r="D4" s="77"/>
      <c r="E4" s="78" t="s">
        <v>150</v>
      </c>
      <c r="F4" s="79"/>
    </row>
    <row r="5" spans="1:6" ht="25.5" customHeight="1">
      <c r="A5" s="287" t="s">
        <v>151</v>
      </c>
      <c r="B5" s="80" t="s">
        <v>543</v>
      </c>
      <c r="C5" s="81"/>
      <c r="D5" s="296" t="s">
        <v>11</v>
      </c>
      <c r="E5" s="297" t="s">
        <v>12</v>
      </c>
      <c r="F5" s="297"/>
    </row>
    <row r="6" spans="1:6" ht="25.5" customHeight="1">
      <c r="A6" s="287"/>
      <c r="B6" s="80" t="s">
        <v>544</v>
      </c>
      <c r="C6" s="82" t="s">
        <v>545</v>
      </c>
      <c r="D6" s="296"/>
      <c r="E6" s="11" t="s">
        <v>13</v>
      </c>
      <c r="F6" s="11" t="s">
        <v>14</v>
      </c>
    </row>
    <row r="7" spans="1:6" ht="9.75" customHeight="1">
      <c r="A7" s="83">
        <v>1</v>
      </c>
      <c r="B7" s="83">
        <v>2</v>
      </c>
      <c r="C7" s="84">
        <v>3</v>
      </c>
      <c r="D7" s="83">
        <v>4</v>
      </c>
      <c r="E7" s="83">
        <v>5</v>
      </c>
      <c r="F7" s="83">
        <v>6</v>
      </c>
    </row>
    <row r="8" spans="1:6" ht="30.75" customHeight="1">
      <c r="A8" s="83">
        <v>4000</v>
      </c>
      <c r="B8" s="85" t="s">
        <v>546</v>
      </c>
      <c r="C8" s="86"/>
      <c r="D8" s="87">
        <f>E8+F8-[1]ekamut!F113</f>
        <v>100396.4</v>
      </c>
      <c r="E8" s="87">
        <f>E10</f>
        <v>63896.4</v>
      </c>
      <c r="F8" s="87">
        <f>F10+F171+F209</f>
        <v>36500</v>
      </c>
    </row>
    <row r="9" spans="1:6" ht="12" hidden="1" customHeight="1">
      <c r="A9" s="83"/>
      <c r="B9" s="88" t="s">
        <v>547</v>
      </c>
      <c r="C9" s="86"/>
      <c r="D9" s="87"/>
      <c r="E9" s="87"/>
      <c r="F9" s="87"/>
    </row>
    <row r="10" spans="1:6" ht="34.5" customHeight="1">
      <c r="A10" s="83">
        <v>4050</v>
      </c>
      <c r="B10" s="89" t="s">
        <v>548</v>
      </c>
      <c r="C10" s="86" t="s">
        <v>549</v>
      </c>
      <c r="D10" s="87">
        <f>E10+F10-E170</f>
        <v>63896.4</v>
      </c>
      <c r="E10" s="87">
        <f>E12+E25+E68+E83+E93+E127+E142</f>
        <v>63896.4</v>
      </c>
      <c r="F10" s="87">
        <f>F142</f>
        <v>0</v>
      </c>
    </row>
    <row r="11" spans="1:6" ht="9.75" hidden="1" customHeight="1">
      <c r="A11" s="83"/>
      <c r="B11" s="88" t="s">
        <v>547</v>
      </c>
      <c r="C11" s="86"/>
      <c r="D11" s="87"/>
      <c r="E11" s="87"/>
      <c r="F11" s="87"/>
    </row>
    <row r="12" spans="1:6" ht="32.25" customHeight="1">
      <c r="A12" s="83">
        <v>4100</v>
      </c>
      <c r="B12" s="90" t="s">
        <v>550</v>
      </c>
      <c r="C12" s="91" t="s">
        <v>549</v>
      </c>
      <c r="D12" s="87">
        <f>E12</f>
        <v>29000</v>
      </c>
      <c r="E12" s="87">
        <f>E14+E19+E22</f>
        <v>29000</v>
      </c>
      <c r="F12" s="92" t="s">
        <v>549</v>
      </c>
    </row>
    <row r="13" spans="1:6" hidden="1">
      <c r="A13" s="83"/>
      <c r="B13" s="88" t="s">
        <v>547</v>
      </c>
      <c r="C13" s="86"/>
      <c r="D13" s="87">
        <f>E13</f>
        <v>0</v>
      </c>
      <c r="E13" s="87"/>
      <c r="F13" s="87"/>
    </row>
    <row r="14" spans="1:6" ht="25.5" customHeight="1">
      <c r="A14" s="83">
        <v>4110</v>
      </c>
      <c r="B14" s="88" t="s">
        <v>551</v>
      </c>
      <c r="C14" s="91" t="s">
        <v>549</v>
      </c>
      <c r="D14" s="87">
        <f>E14</f>
        <v>29000</v>
      </c>
      <c r="E14" s="87">
        <f>SUM(E16:E18)</f>
        <v>29000</v>
      </c>
      <c r="F14" s="92" t="s">
        <v>166</v>
      </c>
    </row>
    <row r="15" spans="1:6" ht="9.75" hidden="1" customHeight="1">
      <c r="A15" s="83"/>
      <c r="B15" s="88" t="s">
        <v>174</v>
      </c>
      <c r="C15" s="91"/>
      <c r="D15" s="87"/>
      <c r="E15" s="87"/>
      <c r="F15" s="92"/>
    </row>
    <row r="16" spans="1:6">
      <c r="A16" s="83">
        <v>4111</v>
      </c>
      <c r="B16" s="93" t="s">
        <v>552</v>
      </c>
      <c r="C16" s="91" t="s">
        <v>553</v>
      </c>
      <c r="D16" s="87">
        <f>E16</f>
        <v>28000</v>
      </c>
      <c r="E16" s="87">
        <f>[1]aparat!F35+'[1]aparat ntpm'!F35+[1]mankap!F35+'[1]mankap HOAK'!F35+[1]patvir!F35+'[1]bjudj. chnax.caxs'!F35+[1]gradaran!F35+'[1]01.06.01'!F35</f>
        <v>28000</v>
      </c>
      <c r="F16" s="92" t="s">
        <v>166</v>
      </c>
    </row>
    <row r="17" spans="1:6" ht="21" customHeight="1">
      <c r="A17" s="83">
        <v>4112</v>
      </c>
      <c r="B17" s="93" t="s">
        <v>554</v>
      </c>
      <c r="C17" s="94" t="s">
        <v>555</v>
      </c>
      <c r="D17" s="87">
        <f>E17</f>
        <v>1000</v>
      </c>
      <c r="E17" s="87">
        <f>[1]aparat!F36+'[1]aparat ntpm'!F36+[1]mankap!F36+'[1]mankap HOAK'!F36+[1]patvir!F36+'[1]bjudj. chnax.caxs'!F36</f>
        <v>1000</v>
      </c>
      <c r="F17" s="92" t="s">
        <v>166</v>
      </c>
    </row>
    <row r="18" spans="1:6" ht="12" customHeight="1">
      <c r="A18" s="83">
        <v>4114</v>
      </c>
      <c r="B18" s="93" t="s">
        <v>556</v>
      </c>
      <c r="C18" s="94" t="s">
        <v>557</v>
      </c>
      <c r="D18" s="87">
        <f>E18</f>
        <v>0</v>
      </c>
      <c r="E18" s="87">
        <f>[1]aparat!F39+'[1]aparat ntpm'!F39+[1]mankap!F39+'[1]mankap HOAK'!F39+[1]patvir!F39+'[1]bjudj. chnax.caxs'!F39</f>
        <v>0</v>
      </c>
      <c r="F18" s="92" t="s">
        <v>166</v>
      </c>
    </row>
    <row r="19" spans="1:6" ht="12" customHeight="1">
      <c r="A19" s="83">
        <v>4120</v>
      </c>
      <c r="B19" s="93" t="s">
        <v>558</v>
      </c>
      <c r="C19" s="91" t="s">
        <v>549</v>
      </c>
      <c r="D19" s="87">
        <f>E19</f>
        <v>0</v>
      </c>
      <c r="E19" s="87">
        <f>E21</f>
        <v>0</v>
      </c>
      <c r="F19" s="92" t="s">
        <v>166</v>
      </c>
    </row>
    <row r="20" spans="1:6" hidden="1">
      <c r="A20" s="83"/>
      <c r="B20" s="88" t="s">
        <v>174</v>
      </c>
      <c r="C20" s="91"/>
      <c r="D20" s="87"/>
      <c r="E20" s="87"/>
      <c r="F20" s="92"/>
    </row>
    <row r="21" spans="1:6" ht="13.5" customHeight="1">
      <c r="A21" s="83">
        <v>4121</v>
      </c>
      <c r="B21" s="93" t="s">
        <v>559</v>
      </c>
      <c r="C21" s="94" t="s">
        <v>560</v>
      </c>
      <c r="D21" s="87">
        <f>E21</f>
        <v>0</v>
      </c>
      <c r="E21" s="87">
        <f>[1]aparat!F40+'[1]aparat ntpm'!F40+[1]mankap!F40+'[1]mankap HOAK'!F40+[1]patvir!F40+'[1]bjudj. chnax.caxs'!F40</f>
        <v>0</v>
      </c>
      <c r="F21" s="92" t="s">
        <v>166</v>
      </c>
    </row>
    <row r="22" spans="1:6" ht="12" customHeight="1">
      <c r="A22" s="83">
        <v>4130</v>
      </c>
      <c r="B22" s="93" t="s">
        <v>561</v>
      </c>
      <c r="C22" s="91" t="s">
        <v>549</v>
      </c>
      <c r="D22" s="87">
        <f>E22</f>
        <v>0</v>
      </c>
      <c r="E22" s="87">
        <f>E24</f>
        <v>0</v>
      </c>
      <c r="F22" s="92" t="s">
        <v>166</v>
      </c>
    </row>
    <row r="23" spans="1:6" ht="0.75" hidden="1" customHeight="1">
      <c r="A23" s="83"/>
      <c r="B23" s="88" t="s">
        <v>174</v>
      </c>
      <c r="C23" s="91"/>
      <c r="D23" s="87"/>
      <c r="E23" s="87"/>
      <c r="F23" s="92"/>
    </row>
    <row r="24" spans="1:6" ht="13.5" customHeight="1">
      <c r="A24" s="83">
        <v>4131</v>
      </c>
      <c r="B24" s="93" t="s">
        <v>562</v>
      </c>
      <c r="C24" s="91" t="s">
        <v>563</v>
      </c>
      <c r="D24" s="87">
        <f>E24</f>
        <v>0</v>
      </c>
      <c r="E24" s="87">
        <f>[1]aparat!F41+'[1]aparat ntpm'!F41+[1]mankap!F41+'[1]mankap HOAK'!F41+[1]patvir!F41+'[1]bjudj. chnax.caxs'!F41+[1]gradaran!F41</f>
        <v>0</v>
      </c>
      <c r="F24" s="92" t="s">
        <v>549</v>
      </c>
    </row>
    <row r="25" spans="1:6" ht="28.5" customHeight="1">
      <c r="A25" s="83">
        <v>4200</v>
      </c>
      <c r="B25" s="95" t="s">
        <v>564</v>
      </c>
      <c r="C25" s="91" t="s">
        <v>549</v>
      </c>
      <c r="D25" s="87">
        <f>E25</f>
        <v>17834</v>
      </c>
      <c r="E25" s="96">
        <f>E27+E36+E41+E51+E54+E58</f>
        <v>17834</v>
      </c>
      <c r="F25" s="92" t="s">
        <v>166</v>
      </c>
    </row>
    <row r="26" spans="1:6" hidden="1">
      <c r="A26" s="83"/>
      <c r="B26" s="88" t="s">
        <v>547</v>
      </c>
      <c r="C26" s="86"/>
      <c r="D26" s="87">
        <f>E26+F26</f>
        <v>0</v>
      </c>
      <c r="E26" s="87"/>
      <c r="F26" s="87"/>
    </row>
    <row r="27" spans="1:6" ht="24.75" customHeight="1">
      <c r="A27" s="83">
        <v>4210</v>
      </c>
      <c r="B27" s="93" t="s">
        <v>565</v>
      </c>
      <c r="C27" s="91" t="s">
        <v>549</v>
      </c>
      <c r="D27" s="87">
        <f>E27</f>
        <v>5360</v>
      </c>
      <c r="E27" s="87">
        <f>SUM(E29:E35)</f>
        <v>5360</v>
      </c>
      <c r="F27" s="92" t="s">
        <v>166</v>
      </c>
    </row>
    <row r="28" spans="1:6" hidden="1">
      <c r="A28" s="83"/>
      <c r="B28" s="88" t="s">
        <v>174</v>
      </c>
      <c r="C28" s="91"/>
      <c r="D28" s="87"/>
      <c r="E28" s="87"/>
      <c r="F28" s="92"/>
    </row>
    <row r="29" spans="1:6">
      <c r="A29" s="83">
        <v>4211</v>
      </c>
      <c r="B29" s="93" t="s">
        <v>566</v>
      </c>
      <c r="C29" s="94" t="s">
        <v>567</v>
      </c>
      <c r="D29" s="87">
        <f>E29</f>
        <v>0</v>
      </c>
      <c r="E29" s="87">
        <f>[1]aparat!F44+'[1]aparat ntpm'!F44+[1]mankap!F44+'[1]mankap HOAK'!F44+[1]patvir!F44+'[1]bjudj. chnax.caxs'!F44</f>
        <v>0</v>
      </c>
      <c r="F29" s="92" t="s">
        <v>166</v>
      </c>
    </row>
    <row r="30" spans="1:6">
      <c r="A30" s="83">
        <v>4212</v>
      </c>
      <c r="B30" s="93" t="s">
        <v>568</v>
      </c>
      <c r="C30" s="94" t="s">
        <v>569</v>
      </c>
      <c r="D30" s="87">
        <f t="shared" ref="D30:D35" si="0">E30</f>
        <v>3760</v>
      </c>
      <c r="E30" s="87">
        <f>[1]aparat!F45+'[1]aparat ntpm'!F45+[1]mankap!F45+'[1]mankap HOAK'!F45+[1]patvir!F45+'[1]bjudj. chnax.caxs'!F45+[1]poxoc.lusav.!F45++[1]poxoc.lusav.ntpm!F45+[1]gradaran!F45+'[1]01.06.01'!F45</f>
        <v>3760</v>
      </c>
      <c r="F30" s="92" t="s">
        <v>166</v>
      </c>
    </row>
    <row r="31" spans="1:6">
      <c r="A31" s="83">
        <v>4213</v>
      </c>
      <c r="B31" s="93" t="s">
        <v>570</v>
      </c>
      <c r="C31" s="94" t="s">
        <v>571</v>
      </c>
      <c r="D31" s="87">
        <f t="shared" si="0"/>
        <v>1000</v>
      </c>
      <c r="E31" s="87">
        <f>[1]aparat!F46+'[1]aparat ntpm'!F46+[1]mankap!F46+'[1]mankap HOAK'!F46+[1]patvir!F46+'[1]bjudj. chnax.caxs'!F46+[1]poxoc.lusav.!F46+'[1]01.06.01'!F46+'[1]arandzin axbahan.'!F46+'[1]arandzin axbahan. ntpm'!F46+'[1]05.06.01'!F46+[1]gradaran!F46</f>
        <v>1000</v>
      </c>
      <c r="F31" s="92" t="s">
        <v>166</v>
      </c>
    </row>
    <row r="32" spans="1:6">
      <c r="A32" s="83">
        <v>4214</v>
      </c>
      <c r="B32" s="93" t="s">
        <v>572</v>
      </c>
      <c r="C32" s="94" t="s">
        <v>573</v>
      </c>
      <c r="D32" s="87">
        <f t="shared" si="0"/>
        <v>200</v>
      </c>
      <c r="E32" s="87">
        <f>[1]aparat!F47+'[1]aparat ntpm'!F47+[1]mankap!F47+'[1]mankap HOAK'!F47+[1]patvir!F47+'[1]bjudj. chnax.caxs'!F47+[1]poxoc.lusav.!F47+[1]gradaran!F47</f>
        <v>200</v>
      </c>
      <c r="F32" s="92" t="s">
        <v>166</v>
      </c>
    </row>
    <row r="33" spans="1:6">
      <c r="A33" s="83">
        <v>4215</v>
      </c>
      <c r="B33" s="93" t="s">
        <v>574</v>
      </c>
      <c r="C33" s="94" t="s">
        <v>575</v>
      </c>
      <c r="D33" s="87">
        <f t="shared" si="0"/>
        <v>300</v>
      </c>
      <c r="E33" s="87">
        <f>[1]aparat!F48+'[1]aparat ntpm'!F48+[1]mankap!F48+'[1]mankap HOAK'!F48+[1]patvir!F48+'[1]bjudj. chnax.caxs'!F48+[1]poxoc.lusav.!F48+'[1]01.06.01'!F48+'[1]arandzin axbahan.'!F48</f>
        <v>300</v>
      </c>
      <c r="F33" s="92" t="s">
        <v>166</v>
      </c>
    </row>
    <row r="34" spans="1:6" ht="12" customHeight="1">
      <c r="A34" s="83">
        <v>4216</v>
      </c>
      <c r="B34" s="93" t="s">
        <v>576</v>
      </c>
      <c r="C34" s="94" t="s">
        <v>577</v>
      </c>
      <c r="D34" s="87">
        <f t="shared" si="0"/>
        <v>100</v>
      </c>
      <c r="E34" s="87">
        <f>[1]aparat!F49+'[1]aparat ntpm'!F49+[1]mankap!F49+'[1]mankap HOAK'!F49+[1]patvir!F49+'[1]bjudj. chnax.caxs'!F49+'[1]arandzin axbahan.'!F49</f>
        <v>100</v>
      </c>
      <c r="F34" s="92" t="s">
        <v>166</v>
      </c>
    </row>
    <row r="35" spans="1:6">
      <c r="A35" s="83">
        <v>4217</v>
      </c>
      <c r="B35" s="93" t="s">
        <v>578</v>
      </c>
      <c r="C35" s="94" t="s">
        <v>579</v>
      </c>
      <c r="D35" s="87">
        <f t="shared" si="0"/>
        <v>0</v>
      </c>
      <c r="E35" s="87">
        <f>[1]aparat!F50+'[1]aparat ntpm'!F50+[1]mankap!F50+'[1]mankap HOAK'!F50+[1]patvir!F50+'[1]bjudj. chnax.caxs'!F50</f>
        <v>0</v>
      </c>
      <c r="F35" s="92" t="s">
        <v>166</v>
      </c>
    </row>
    <row r="36" spans="1:6" ht="21.75" customHeight="1">
      <c r="A36" s="83">
        <v>4220</v>
      </c>
      <c r="B36" s="93" t="s">
        <v>580</v>
      </c>
      <c r="C36" s="91" t="s">
        <v>549</v>
      </c>
      <c r="D36" s="87">
        <f>E36</f>
        <v>400</v>
      </c>
      <c r="E36" s="87">
        <f>SUM(E38:E40)</f>
        <v>400</v>
      </c>
      <c r="F36" s="92" t="s">
        <v>166</v>
      </c>
    </row>
    <row r="37" spans="1:6" hidden="1">
      <c r="A37" s="83"/>
      <c r="B37" s="88" t="s">
        <v>174</v>
      </c>
      <c r="C37" s="91"/>
      <c r="D37" s="87"/>
      <c r="E37" s="87"/>
      <c r="F37" s="92"/>
    </row>
    <row r="38" spans="1:6">
      <c r="A38" s="83">
        <v>4221</v>
      </c>
      <c r="B38" s="93" t="s">
        <v>581</v>
      </c>
      <c r="C38" s="97">
        <v>4221</v>
      </c>
      <c r="D38" s="92">
        <f>E38</f>
        <v>400</v>
      </c>
      <c r="E38" s="87">
        <f>[1]aparat!F52+'[1]aparat ntpm'!F52+[1]mankap!F52+'[1]mankap HOAK'!F52+[1]patvir!F52+'[1]bjudj. chnax.caxs'!F52+'[1] sport'!F52+[1]gradaran!F52</f>
        <v>400</v>
      </c>
      <c r="F38" s="92" t="s">
        <v>166</v>
      </c>
    </row>
    <row r="39" spans="1:6">
      <c r="A39" s="83">
        <v>4222</v>
      </c>
      <c r="B39" s="93" t="s">
        <v>582</v>
      </c>
      <c r="C39" s="94" t="s">
        <v>583</v>
      </c>
      <c r="D39" s="87">
        <f>E39</f>
        <v>0</v>
      </c>
      <c r="E39" s="87">
        <f>[1]aparat!F53+'[1]aparat ntpm'!F53+[1]mankap!F53+'[1]mankap HOAK'!F53+[1]patvir!F53+'[1]bjudj. chnax.caxs'!F53</f>
        <v>0</v>
      </c>
      <c r="F39" s="92" t="s">
        <v>166</v>
      </c>
    </row>
    <row r="40" spans="1:6">
      <c r="A40" s="83">
        <v>4223</v>
      </c>
      <c r="B40" s="93" t="s">
        <v>584</v>
      </c>
      <c r="C40" s="94" t="s">
        <v>585</v>
      </c>
      <c r="D40" s="87">
        <f>E40</f>
        <v>0</v>
      </c>
      <c r="E40" s="87">
        <f>[1]aparat!F54+'[1]aparat ntpm'!F54+[1]mankap!F54+'[1]mankap HOAK'!F54+[1]patvir!F54+'[1]bjudj. chnax.caxs'!F54</f>
        <v>0</v>
      </c>
      <c r="F40" s="92" t="s">
        <v>166</v>
      </c>
    </row>
    <row r="41" spans="1:6" ht="23.25" customHeight="1">
      <c r="A41" s="83">
        <v>4230</v>
      </c>
      <c r="B41" s="93" t="s">
        <v>586</v>
      </c>
      <c r="C41" s="91" t="s">
        <v>549</v>
      </c>
      <c r="D41" s="87">
        <f>E41</f>
        <v>3330</v>
      </c>
      <c r="E41" s="87">
        <f>SUM(E43:E50)</f>
        <v>3330</v>
      </c>
      <c r="F41" s="92" t="s">
        <v>166</v>
      </c>
    </row>
    <row r="42" spans="1:6" ht="13.5" hidden="1" customHeight="1">
      <c r="A42" s="83"/>
      <c r="B42" s="88" t="s">
        <v>174</v>
      </c>
      <c r="C42" s="91"/>
      <c r="D42" s="87"/>
      <c r="E42" s="87"/>
      <c r="F42" s="92"/>
    </row>
    <row r="43" spans="1:6">
      <c r="A43" s="83">
        <v>4231</v>
      </c>
      <c r="B43" s="93" t="s">
        <v>587</v>
      </c>
      <c r="C43" s="94" t="s">
        <v>588</v>
      </c>
      <c r="D43" s="87">
        <f t="shared" ref="D43:D50" si="1">E43</f>
        <v>0</v>
      </c>
      <c r="E43" s="87">
        <f>[1]aparat!F56+'[1]aparat ntpm'!F56+[1]mankap!F56+'[1]mankap HOAK'!F56+[1]patvir!F56+'[1]bjudj. chnax.caxs'!F56</f>
        <v>0</v>
      </c>
      <c r="F43" s="92" t="s">
        <v>166</v>
      </c>
    </row>
    <row r="44" spans="1:6">
      <c r="A44" s="83">
        <v>4232</v>
      </c>
      <c r="B44" s="93" t="s">
        <v>589</v>
      </c>
      <c r="C44" s="94" t="s">
        <v>590</v>
      </c>
      <c r="D44" s="87">
        <f t="shared" si="1"/>
        <v>300</v>
      </c>
      <c r="E44" s="87">
        <f>[1]aparat!F57+'[1]aparat ntpm'!F57+[1]mankap!F57+'[1]mankap HOAK'!F57+[1]patvir!F57+'[1]bjudj. chnax.caxs'!F57+'[1]vektor plus'!F57</f>
        <v>300</v>
      </c>
      <c r="F44" s="92" t="s">
        <v>166</v>
      </c>
    </row>
    <row r="45" spans="1:6">
      <c r="A45" s="83">
        <v>4233</v>
      </c>
      <c r="B45" s="93" t="s">
        <v>591</v>
      </c>
      <c r="C45" s="94" t="s">
        <v>592</v>
      </c>
      <c r="D45" s="87">
        <f t="shared" si="1"/>
        <v>0</v>
      </c>
      <c r="E45" s="87">
        <f>[1]aparat!F58+'[1]aparat ntpm'!F58+[1]mankap!F58+'[1]mankap HOAK'!F58+[1]patvir!F58+'[1]bjudj. chnax.caxs'!F58</f>
        <v>0</v>
      </c>
      <c r="F45" s="92" t="s">
        <v>166</v>
      </c>
    </row>
    <row r="46" spans="1:6">
      <c r="A46" s="83">
        <v>4234</v>
      </c>
      <c r="B46" s="93" t="s">
        <v>593</v>
      </c>
      <c r="C46" s="94" t="s">
        <v>594</v>
      </c>
      <c r="D46" s="87">
        <f t="shared" si="1"/>
        <v>100</v>
      </c>
      <c r="E46" s="87">
        <f>[1]aparat!F59+'[1]aparat ntpm'!F59+[1]mankap!F59+'[1]mankap HOAK'!F59+[1]patvir!F59+'[1]bjudj. chnax.caxs'!F59+[1]gradaran!F59+[1]Herustahagordum!F59+'[1]grqi hratarakum'!F59</f>
        <v>100</v>
      </c>
      <c r="F46" s="92" t="s">
        <v>166</v>
      </c>
    </row>
    <row r="47" spans="1:6">
      <c r="A47" s="83">
        <v>4235</v>
      </c>
      <c r="B47" s="98" t="s">
        <v>595</v>
      </c>
      <c r="C47" s="15">
        <v>4235</v>
      </c>
      <c r="D47" s="87">
        <f t="shared" si="1"/>
        <v>60</v>
      </c>
      <c r="E47" s="87">
        <f>[1]aparat!F60+'[1]aparat ntpm'!F60+[1]mankap!F60+'[1]mankap HOAK'!F60+[1]patvir!F60+'[1]bjudj. chnax.caxs'!F60+'[1]01.06.01'!F60</f>
        <v>60</v>
      </c>
      <c r="F47" s="92" t="s">
        <v>166</v>
      </c>
    </row>
    <row r="48" spans="1:6" ht="11.25" customHeight="1">
      <c r="A48" s="83">
        <v>4236</v>
      </c>
      <c r="B48" s="93" t="s">
        <v>596</v>
      </c>
      <c r="C48" s="94" t="s">
        <v>597</v>
      </c>
      <c r="D48" s="87">
        <f t="shared" si="1"/>
        <v>0</v>
      </c>
      <c r="E48" s="87">
        <f>[1]aparat!F61+'[1]aparat ntpm'!F61+[1]mankap!F61+'[1]mankap HOAK'!F61+[1]patvir!F61+'[1]bjudj. chnax.caxs'!F61+'[1]ajl mshak.mijocarum'!F61</f>
        <v>0</v>
      </c>
      <c r="F48" s="92" t="s">
        <v>166</v>
      </c>
    </row>
    <row r="49" spans="1:6">
      <c r="A49" s="83">
        <v>4237</v>
      </c>
      <c r="B49" s="93" t="s">
        <v>598</v>
      </c>
      <c r="C49" s="94" t="s">
        <v>599</v>
      </c>
      <c r="D49" s="87">
        <f t="shared" si="1"/>
        <v>360</v>
      </c>
      <c r="E49" s="87">
        <f>[1]aparat!F62+'[1]aparat ntpm'!F62+[1]mankap!F62+'[1]mankap HOAK'!F62+[1]patvir!F62+'[1]bjudj. chnax.caxs'!F62+'[1]ajl mshak.mijocarum'!F62+'[1] sport'!F62+[1]eritas.!F62</f>
        <v>360</v>
      </c>
      <c r="F49" s="92" t="s">
        <v>166</v>
      </c>
    </row>
    <row r="50" spans="1:6">
      <c r="A50" s="83">
        <v>4238</v>
      </c>
      <c r="B50" s="93" t="s">
        <v>600</v>
      </c>
      <c r="C50" s="94" t="s">
        <v>601</v>
      </c>
      <c r="D50" s="87">
        <f t="shared" si="1"/>
        <v>2510</v>
      </c>
      <c r="E50" s="87">
        <f>'[1]arandzin axbahan.'!F63+[1]aparat!F63+'[1]aparat ntpm'!F63+[1]mankap!F63+'[1]mankap HOAK'!F63+[1]patvir!F63+'[1]bjudj. chnax.caxs'!F63+[1]poxoc.lusav.!F63+'[1]ajl mshak.mijocarum'!F63+'[1] sport'!F63+'[1]arandzin komunal'!F63+[1]գյուղատնտ55!F63+[1]gerezmanner!F63</f>
        <v>2510</v>
      </c>
      <c r="F50" s="92" t="s">
        <v>166</v>
      </c>
    </row>
    <row r="51" spans="1:6" ht="23.25" customHeight="1">
      <c r="A51" s="83">
        <v>4240</v>
      </c>
      <c r="B51" s="93" t="s">
        <v>602</v>
      </c>
      <c r="C51" s="91" t="s">
        <v>549</v>
      </c>
      <c r="D51" s="87">
        <f>E51</f>
        <v>1294</v>
      </c>
      <c r="E51" s="87">
        <f>E53</f>
        <v>1294</v>
      </c>
      <c r="F51" s="92" t="s">
        <v>166</v>
      </c>
    </row>
    <row r="52" spans="1:6" hidden="1">
      <c r="A52" s="83"/>
      <c r="B52" s="88" t="s">
        <v>174</v>
      </c>
      <c r="C52" s="91"/>
      <c r="D52" s="87"/>
      <c r="E52" s="87"/>
      <c r="F52" s="92"/>
    </row>
    <row r="53" spans="1:6">
      <c r="A53" s="83">
        <v>4241</v>
      </c>
      <c r="B53" s="93" t="s">
        <v>603</v>
      </c>
      <c r="C53" s="94" t="s">
        <v>604</v>
      </c>
      <c r="D53" s="87">
        <f>E53</f>
        <v>1294</v>
      </c>
      <c r="E53" s="87">
        <f>[1]aparat!F65+'[1]aparat ntpm'!F65+[1]mankap!F65+'[1]mankap HOAK'!F65+[1]patvir!F65+'[1]bjudj. chnax.caxs'!F65+'[1]01.06.01'!F65+'[1]arandzin mshakujt hushaxbj.'!F65+'[1]arandzin chanaparh'!F65+'[1]գյուղատնտ. ամփոփ'!F65+[1]գյուղատնտ55!F65+[1]poxoc.lusav.!F65+'[1]arandzin komunal'!F65+'[1]arandzin gaz'!F65+'[1]01.06.01.ntp'!F65+'[1]արվեստի դպրոց HOAK'!F65+'[1] sport'!F65+[1]սպորտդպրոց!F65+[1]gerezmanner!F65</f>
        <v>1294</v>
      </c>
      <c r="F53" s="92" t="s">
        <v>166</v>
      </c>
    </row>
    <row r="54" spans="1:6" ht="21.75" customHeight="1">
      <c r="A54" s="83">
        <v>4250</v>
      </c>
      <c r="B54" s="93" t="s">
        <v>605</v>
      </c>
      <c r="C54" s="91" t="s">
        <v>549</v>
      </c>
      <c r="D54" s="87">
        <f>E54</f>
        <v>4500</v>
      </c>
      <c r="E54" s="87">
        <f>SUM(E56:E57)</f>
        <v>4500</v>
      </c>
      <c r="F54" s="92" t="s">
        <v>166</v>
      </c>
    </row>
    <row r="55" spans="1:6" hidden="1">
      <c r="A55" s="83"/>
      <c r="B55" s="88" t="s">
        <v>174</v>
      </c>
      <c r="C55" s="91"/>
      <c r="D55" s="87"/>
      <c r="E55" s="87"/>
      <c r="F55" s="92"/>
    </row>
    <row r="56" spans="1:6" ht="12" customHeight="1">
      <c r="A56" s="83">
        <v>4251</v>
      </c>
      <c r="B56" s="93" t="s">
        <v>606</v>
      </c>
      <c r="C56" s="94" t="s">
        <v>607</v>
      </c>
      <c r="D56" s="87">
        <f>E56</f>
        <v>2700</v>
      </c>
      <c r="E56" s="87">
        <f>[1]aparat!F67+'[1]aparat ntpm'!F67+[1]mankap!F67+'[1]mankap HOAK'!F67+[1]patvir!F67+'[1]bjudj. chnax.caxs'!F67+[1]poxoc.lusav.!F67+'[1]arandzin chanaparh'!F67+'[1] sport'!F67+'[1]arandzin komunal'!F67</f>
        <v>2700</v>
      </c>
      <c r="F56" s="92" t="s">
        <v>166</v>
      </c>
    </row>
    <row r="57" spans="1:6" ht="21.75" customHeight="1">
      <c r="A57" s="83">
        <v>4252</v>
      </c>
      <c r="B57" s="93" t="s">
        <v>608</v>
      </c>
      <c r="C57" s="94" t="s">
        <v>609</v>
      </c>
      <c r="D57" s="87">
        <f>E57</f>
        <v>1800</v>
      </c>
      <c r="E57" s="87">
        <f>[1]aparat!F68+'[1]aparat ntpm'!F68+[1]mankap!F68+'[1]mankap HOAK'!F68+[1]patvir!F68+'[1]bjudj. chnax.caxs'!F68+'[1]01.06.01'!F68+'[1]arandzin axbahan.'!F68</f>
        <v>1800</v>
      </c>
      <c r="F57" s="92" t="s">
        <v>166</v>
      </c>
    </row>
    <row r="58" spans="1:6" ht="24.75" customHeight="1">
      <c r="A58" s="83">
        <v>4260</v>
      </c>
      <c r="B58" s="93" t="s">
        <v>610</v>
      </c>
      <c r="C58" s="91" t="s">
        <v>549</v>
      </c>
      <c r="D58" s="87">
        <f>E58</f>
        <v>2950</v>
      </c>
      <c r="E58" s="87">
        <f>SUM(E60:E67)</f>
        <v>2950</v>
      </c>
      <c r="F58" s="92" t="s">
        <v>166</v>
      </c>
    </row>
    <row r="59" spans="1:6" ht="0.75" hidden="1" customHeight="1">
      <c r="A59" s="83"/>
      <c r="B59" s="88" t="s">
        <v>174</v>
      </c>
      <c r="C59" s="91"/>
      <c r="D59" s="87"/>
      <c r="E59" s="87"/>
      <c r="F59" s="92"/>
    </row>
    <row r="60" spans="1:6">
      <c r="A60" s="83">
        <v>4261</v>
      </c>
      <c r="B60" s="93" t="s">
        <v>611</v>
      </c>
      <c r="C60" s="94" t="s">
        <v>612</v>
      </c>
      <c r="D60" s="87">
        <f>E60</f>
        <v>200</v>
      </c>
      <c r="E60" s="87">
        <f>[1]aparat!F70+'[1]aparat ntpm'!F70+[1]mankap!F70+'[1]mankap HOAK'!F70+[1]patvir!F70+'[1]bjudj. chnax.caxs'!F70+'[1] sport'!F70+[1]gradaran!F70</f>
        <v>200</v>
      </c>
      <c r="F60" s="92" t="s">
        <v>166</v>
      </c>
    </row>
    <row r="61" spans="1:6">
      <c r="A61" s="83">
        <v>4262</v>
      </c>
      <c r="B61" s="93" t="s">
        <v>613</v>
      </c>
      <c r="C61" s="94" t="s">
        <v>614</v>
      </c>
      <c r="D61" s="87">
        <f t="shared" ref="D61:D67" si="2">E61</f>
        <v>0</v>
      </c>
      <c r="E61" s="87">
        <f>[1]aparat!F71+'[1]aparat ntpm'!F71+[1]mankap!F71+'[1]mankap HOAK'!F71+[1]patvir!F71+'[1]bjudj. chnax.caxs'!F71+'[1]գյուղատնտ. ամփոփ'!F71+[1]գյուղատնտ55!F71</f>
        <v>0</v>
      </c>
      <c r="F61" s="92" t="s">
        <v>166</v>
      </c>
    </row>
    <row r="62" spans="1:6" ht="24">
      <c r="A62" s="83">
        <v>4263</v>
      </c>
      <c r="B62" s="93" t="s">
        <v>615</v>
      </c>
      <c r="C62" s="94" t="s">
        <v>616</v>
      </c>
      <c r="D62" s="87">
        <f t="shared" si="2"/>
        <v>400</v>
      </c>
      <c r="E62" s="87">
        <f>[1]aparat!F72+'[1]aparat ntpm'!F72+[1]mankap!F72+'[1]mankap HOAK'!F72+[1]patvir!F72+'[1]bjudj. chnax.caxs'!F72</f>
        <v>400</v>
      </c>
      <c r="F62" s="92" t="s">
        <v>166</v>
      </c>
    </row>
    <row r="63" spans="1:6">
      <c r="A63" s="83">
        <v>4264</v>
      </c>
      <c r="B63" s="93" t="s">
        <v>617</v>
      </c>
      <c r="C63" s="94" t="s">
        <v>618</v>
      </c>
      <c r="D63" s="87">
        <f t="shared" si="2"/>
        <v>1800</v>
      </c>
      <c r="E63" s="87">
        <f>[1]aparat!F73+'[1]aparat ntpm'!F73+[1]mankap!F73+'[1]mankap HOAK'!F73+[1]patvir!F73+'[1]bjudj. chnax.caxs'!F73+'[1]arandzin axbahan.'!F73+[1]varc.has.ashx.!F73+'[1]01.06.01'!F73+'[1]arandzin chanaparh'!F73</f>
        <v>1800</v>
      </c>
      <c r="F63" s="92" t="s">
        <v>166</v>
      </c>
    </row>
    <row r="64" spans="1:6">
      <c r="A64" s="83">
        <v>4265</v>
      </c>
      <c r="B64" s="93" t="s">
        <v>619</v>
      </c>
      <c r="C64" s="94" t="s">
        <v>620</v>
      </c>
      <c r="D64" s="87">
        <f t="shared" si="2"/>
        <v>0</v>
      </c>
      <c r="E64" s="87">
        <f>[1]aparat!F74+'[1]aparat ntpm'!F74+[1]mankap!F74+'[1]mankap HOAK'!F74+[1]patvir!F74+'[1]bjudj. chnax.caxs'!F74</f>
        <v>0</v>
      </c>
      <c r="F64" s="92" t="s">
        <v>166</v>
      </c>
    </row>
    <row r="65" spans="1:6">
      <c r="A65" s="83">
        <v>4266</v>
      </c>
      <c r="B65" s="93" t="s">
        <v>621</v>
      </c>
      <c r="C65" s="94" t="s">
        <v>622</v>
      </c>
      <c r="D65" s="87">
        <f t="shared" si="2"/>
        <v>0</v>
      </c>
      <c r="E65" s="87">
        <f>[1]aparat!F75+'[1]aparat ntpm'!F75+[1]mankap!F75+'[1]mankap HOAK'!F75+[1]patvir!F75+'[1]bjudj. chnax.caxs'!F75</f>
        <v>0</v>
      </c>
      <c r="F65" s="92" t="s">
        <v>166</v>
      </c>
    </row>
    <row r="66" spans="1:6">
      <c r="A66" s="83">
        <v>4267</v>
      </c>
      <c r="B66" s="93" t="s">
        <v>623</v>
      </c>
      <c r="C66" s="94" t="s">
        <v>624</v>
      </c>
      <c r="D66" s="87">
        <f t="shared" si="2"/>
        <v>0</v>
      </c>
      <c r="E66" s="87">
        <f>[1]aparat!F76+'[1]aparat ntpm'!F76+[1]mankap!F76+'[1]mankap HOAK'!F76+[1]patvir!F76+'[1]bjudj. chnax.caxs'!F76+[1]poxoc.lusav.!F76+[1]poxoc.lusav.ntpm!F76+[1]gradaran!F76+[1]eritas.!F76+'[1]ajl mshak.mijocarum'!F76+'[1]01.06.01'!F76</f>
        <v>0</v>
      </c>
      <c r="F66" s="92" t="s">
        <v>166</v>
      </c>
    </row>
    <row r="67" spans="1:6">
      <c r="A67" s="83">
        <v>4268</v>
      </c>
      <c r="B67" s="93" t="s">
        <v>625</v>
      </c>
      <c r="C67" s="94" t="s">
        <v>626</v>
      </c>
      <c r="D67" s="87">
        <f t="shared" si="2"/>
        <v>550</v>
      </c>
      <c r="E67" s="87">
        <f>[1]aparat!F77+'[1]aparat ntpm'!F77+[1]mankap!F77+'[1]mankap HOAK'!F77+[1]patvir!F77+'[1]bjudj. chnax.caxs'!F77+'[1] sport'!F77+[1]poxoc.lusav.!F77+'[1]ajl mshak.mijocarum'!F77+[1]varc.has.ashx.!F77+'[1]01.06.01'!F77+'[1]arandzin chanaparh'!F77+'[1]arandzin komunal'!F77+'[1]ajl msak.mij.NTP'!F77+[1]maraton!F77</f>
        <v>550</v>
      </c>
      <c r="F67" s="92" t="s">
        <v>166</v>
      </c>
    </row>
    <row r="68" spans="1:6" ht="11.25" customHeight="1">
      <c r="A68" s="83">
        <v>4300</v>
      </c>
      <c r="B68" s="95" t="s">
        <v>627</v>
      </c>
      <c r="C68" s="91" t="s">
        <v>549</v>
      </c>
      <c r="D68" s="87">
        <f>E68</f>
        <v>0</v>
      </c>
      <c r="E68" s="87">
        <f>E70</f>
        <v>0</v>
      </c>
      <c r="F68" s="92" t="s">
        <v>166</v>
      </c>
    </row>
    <row r="69" spans="1:6" hidden="1">
      <c r="A69" s="83"/>
      <c r="B69" s="88" t="s">
        <v>547</v>
      </c>
      <c r="C69" s="86"/>
      <c r="D69" s="87"/>
      <c r="E69" s="87"/>
      <c r="F69" s="87"/>
    </row>
    <row r="70" spans="1:6" ht="12" customHeight="1">
      <c r="A70" s="83">
        <v>4310</v>
      </c>
      <c r="B70" s="93" t="s">
        <v>628</v>
      </c>
      <c r="C70" s="91" t="s">
        <v>549</v>
      </c>
      <c r="D70" s="87">
        <f>E70</f>
        <v>0</v>
      </c>
      <c r="E70" s="87">
        <f>SUM(E72:E73)</f>
        <v>0</v>
      </c>
      <c r="F70" s="92" t="s">
        <v>549</v>
      </c>
    </row>
    <row r="71" spans="1:6" hidden="1">
      <c r="A71" s="83"/>
      <c r="B71" s="88" t="s">
        <v>174</v>
      </c>
      <c r="C71" s="91"/>
      <c r="D71" s="87"/>
      <c r="E71" s="87"/>
      <c r="F71" s="92"/>
    </row>
    <row r="72" spans="1:6">
      <c r="A72" s="83">
        <v>4311</v>
      </c>
      <c r="B72" s="93" t="s">
        <v>629</v>
      </c>
      <c r="C72" s="94" t="s">
        <v>630</v>
      </c>
      <c r="D72" s="87">
        <f t="shared" ref="D72:D77" si="3">E72</f>
        <v>0</v>
      </c>
      <c r="E72" s="87">
        <f>[1]aparat!F79+'[1]aparat ntpm'!F79+[1]mankap!F79+'[1]mankap HOAK'!F79+[1]patvir!F79+'[1]bjudj. chnax.caxs'!F79</f>
        <v>0</v>
      </c>
      <c r="F72" s="92" t="s">
        <v>166</v>
      </c>
    </row>
    <row r="73" spans="1:6">
      <c r="A73" s="83">
        <v>4312</v>
      </c>
      <c r="B73" s="93" t="s">
        <v>631</v>
      </c>
      <c r="C73" s="94" t="s">
        <v>632</v>
      </c>
      <c r="D73" s="87">
        <f t="shared" si="3"/>
        <v>0</v>
      </c>
      <c r="E73" s="87">
        <f>[1]aparat!F80+'[1]aparat ntpm'!F80+[1]mankap!F80+'[1]mankap HOAK'!F80+[1]patvir!F80+'[1]bjudj. chnax.caxs'!F80</f>
        <v>0</v>
      </c>
      <c r="F73" s="92" t="s">
        <v>166</v>
      </c>
    </row>
    <row r="74" spans="1:6">
      <c r="A74" s="83">
        <v>4320</v>
      </c>
      <c r="B74" s="93" t="s">
        <v>633</v>
      </c>
      <c r="C74" s="91" t="s">
        <v>549</v>
      </c>
      <c r="D74" s="87">
        <f t="shared" si="3"/>
        <v>0</v>
      </c>
      <c r="E74" s="87">
        <f>SUM(E76:E77)</f>
        <v>0</v>
      </c>
      <c r="F74" s="92" t="s">
        <v>166</v>
      </c>
    </row>
    <row r="75" spans="1:6" hidden="1">
      <c r="A75" s="83"/>
      <c r="B75" s="88" t="s">
        <v>174</v>
      </c>
      <c r="C75" s="91"/>
      <c r="D75" s="87"/>
      <c r="E75" s="87"/>
      <c r="F75" s="92"/>
    </row>
    <row r="76" spans="1:6" ht="12.75" customHeight="1">
      <c r="A76" s="83">
        <v>4321</v>
      </c>
      <c r="B76" s="93" t="s">
        <v>634</v>
      </c>
      <c r="C76" s="94" t="s">
        <v>635</v>
      </c>
      <c r="D76" s="87">
        <f t="shared" si="3"/>
        <v>0</v>
      </c>
      <c r="E76" s="87">
        <f>[1]aparat!F81+'[1]aparat ntpm'!F81+[1]mankap!F81+'[1]mankap HOAK'!F81+[1]patvir!F81+'[1]bjudj. chnax.caxs'!F81</f>
        <v>0</v>
      </c>
      <c r="F76" s="92" t="s">
        <v>166</v>
      </c>
    </row>
    <row r="77" spans="1:6" ht="12.75" customHeight="1">
      <c r="A77" s="83">
        <v>4322</v>
      </c>
      <c r="B77" s="93" t="s">
        <v>636</v>
      </c>
      <c r="C77" s="94" t="s">
        <v>637</v>
      </c>
      <c r="D77" s="87">
        <f t="shared" si="3"/>
        <v>0</v>
      </c>
      <c r="E77" s="87">
        <f>[1]aparat!F82+'[1]aparat ntpm'!F82+[1]mankap!F82+'[1]mankap HOAK'!F82+[1]patvir!F82+'[1]bjudj. chnax.caxs'!F82</f>
        <v>0</v>
      </c>
      <c r="F77" s="92" t="s">
        <v>166</v>
      </c>
    </row>
    <row r="78" spans="1:6" ht="21" customHeight="1">
      <c r="A78" s="83">
        <v>4330</v>
      </c>
      <c r="B78" s="93" t="s">
        <v>638</v>
      </c>
      <c r="C78" s="91" t="s">
        <v>549</v>
      </c>
      <c r="D78" s="87">
        <f>E78</f>
        <v>0</v>
      </c>
      <c r="E78" s="87">
        <f>SUM(E80:E82)</f>
        <v>0</v>
      </c>
      <c r="F78" s="92" t="s">
        <v>166</v>
      </c>
    </row>
    <row r="79" spans="1:6" hidden="1">
      <c r="A79" s="83"/>
      <c r="B79" s="88" t="s">
        <v>174</v>
      </c>
      <c r="C79" s="91"/>
      <c r="D79" s="87"/>
      <c r="E79" s="87"/>
      <c r="F79" s="92"/>
    </row>
    <row r="80" spans="1:6">
      <c r="A80" s="83">
        <v>4331</v>
      </c>
      <c r="B80" s="93" t="s">
        <v>639</v>
      </c>
      <c r="C80" s="94" t="s">
        <v>640</v>
      </c>
      <c r="D80" s="87">
        <f>E80</f>
        <v>0</v>
      </c>
      <c r="E80" s="87">
        <f>[1]aparat!F84+'[1]aparat ntpm'!F84+[1]mankap!F84+'[1]mankap HOAK'!F84+[1]patvir!F84+'[1]bjudj. chnax.caxs'!F84</f>
        <v>0</v>
      </c>
      <c r="F80" s="92" t="s">
        <v>166</v>
      </c>
    </row>
    <row r="81" spans="1:6">
      <c r="A81" s="83">
        <v>4332</v>
      </c>
      <c r="B81" s="93" t="s">
        <v>641</v>
      </c>
      <c r="C81" s="94" t="s">
        <v>642</v>
      </c>
      <c r="D81" s="87">
        <f>E81</f>
        <v>0</v>
      </c>
      <c r="E81" s="87">
        <f>[1]aparat!F85+'[1]aparat ntpm'!F85+[1]mankap!F85+'[1]mankap HOAK'!F85+[1]patvir!F85+'[1]bjudj. chnax.caxs'!F85</f>
        <v>0</v>
      </c>
      <c r="F81" s="92" t="s">
        <v>166</v>
      </c>
    </row>
    <row r="82" spans="1:6">
      <c r="A82" s="83">
        <v>4333</v>
      </c>
      <c r="B82" s="93" t="s">
        <v>643</v>
      </c>
      <c r="C82" s="94" t="s">
        <v>644</v>
      </c>
      <c r="D82" s="87">
        <f>E82</f>
        <v>0</v>
      </c>
      <c r="E82" s="87">
        <f>[1]aparat!F86+'[1]aparat ntpm'!F86+[1]mankap!F86+'[1]mankap HOAK'!F86+[1]patvir!F86+'[1]bjudj. chnax.caxs'!F86</f>
        <v>0</v>
      </c>
      <c r="F82" s="92" t="s">
        <v>166</v>
      </c>
    </row>
    <row r="83" spans="1:6" ht="11.25" customHeight="1">
      <c r="A83" s="83">
        <v>4400</v>
      </c>
      <c r="B83" s="95" t="s">
        <v>645</v>
      </c>
      <c r="C83" s="91" t="s">
        <v>549</v>
      </c>
      <c r="D83" s="87">
        <f>E83</f>
        <v>0</v>
      </c>
      <c r="E83" s="87">
        <f>E85+E89</f>
        <v>0</v>
      </c>
      <c r="F83" s="92" t="s">
        <v>166</v>
      </c>
    </row>
    <row r="84" spans="1:6" hidden="1">
      <c r="A84" s="83"/>
      <c r="B84" s="88" t="s">
        <v>547</v>
      </c>
      <c r="C84" s="86"/>
      <c r="D84" s="87"/>
      <c r="E84" s="87"/>
      <c r="F84" s="87"/>
    </row>
    <row r="85" spans="1:6" ht="23.25" customHeight="1">
      <c r="A85" s="83">
        <v>4410</v>
      </c>
      <c r="B85" s="93" t="s">
        <v>646</v>
      </c>
      <c r="C85" s="91" t="s">
        <v>549</v>
      </c>
      <c r="D85" s="87">
        <f>E85</f>
        <v>0</v>
      </c>
      <c r="E85" s="87">
        <f>SUM(E87:E88)</f>
        <v>0</v>
      </c>
      <c r="F85" s="92" t="s">
        <v>549</v>
      </c>
    </row>
    <row r="86" spans="1:6" hidden="1">
      <c r="A86" s="83"/>
      <c r="B86" s="88" t="s">
        <v>174</v>
      </c>
      <c r="C86" s="91"/>
      <c r="D86" s="87"/>
      <c r="E86" s="87"/>
      <c r="F86" s="92"/>
    </row>
    <row r="87" spans="1:6" ht="23.25" customHeight="1">
      <c r="A87" s="83">
        <v>4411</v>
      </c>
      <c r="B87" s="93" t="s">
        <v>647</v>
      </c>
      <c r="C87" s="94" t="s">
        <v>648</v>
      </c>
      <c r="D87" s="87">
        <f>E87</f>
        <v>0</v>
      </c>
      <c r="E87" s="87">
        <f>[1]aparat!F88+'[1]aparat ntpm'!F88+[1]mankap!F88+'[1]mankap HOAK'!F88+[1]patvir!F88+'[1]bjudj. chnax.caxs'!F88</f>
        <v>0</v>
      </c>
      <c r="F87" s="92" t="s">
        <v>166</v>
      </c>
    </row>
    <row r="88" spans="1:6" ht="24">
      <c r="A88" s="83">
        <v>4412</v>
      </c>
      <c r="B88" s="93" t="s">
        <v>649</v>
      </c>
      <c r="C88" s="94" t="s">
        <v>650</v>
      </c>
      <c r="D88" s="87">
        <f>E88</f>
        <v>0</v>
      </c>
      <c r="E88" s="87">
        <f>[1]aparat!F89+'[1]aparat ntpm'!F89+[1]mankap!F89+'[1]mankap HOAK'!F89+[1]patvir!F89+'[1]bjudj. chnax.caxs'!F89</f>
        <v>0</v>
      </c>
      <c r="F88" s="92" t="s">
        <v>166</v>
      </c>
    </row>
    <row r="89" spans="1:6" ht="22.5" customHeight="1">
      <c r="A89" s="83">
        <v>4420</v>
      </c>
      <c r="B89" s="93" t="s">
        <v>651</v>
      </c>
      <c r="C89" s="91" t="s">
        <v>549</v>
      </c>
      <c r="D89" s="87">
        <f>E89</f>
        <v>0</v>
      </c>
      <c r="E89" s="87">
        <f>SUM(E91:E92)</f>
        <v>0</v>
      </c>
      <c r="F89" s="92" t="s">
        <v>166</v>
      </c>
    </row>
    <row r="90" spans="1:6" hidden="1">
      <c r="A90" s="83"/>
      <c r="B90" s="88" t="s">
        <v>174</v>
      </c>
      <c r="C90" s="91"/>
      <c r="D90" s="87"/>
      <c r="E90" s="87"/>
      <c r="F90" s="92"/>
    </row>
    <row r="91" spans="1:6" ht="24">
      <c r="A91" s="83">
        <v>4421</v>
      </c>
      <c r="B91" s="93" t="s">
        <v>652</v>
      </c>
      <c r="C91" s="94" t="s">
        <v>653</v>
      </c>
      <c r="D91" s="87">
        <f>E91</f>
        <v>0</v>
      </c>
      <c r="E91" s="87">
        <f>[1]aparat!F90+'[1]aparat ntpm'!F90+[1]mankap!F90+'[1]mankap HOAK'!F90+[1]patvir!F90+'[1]bjudj. chnax.caxs'!F90</f>
        <v>0</v>
      </c>
      <c r="F91" s="92" t="s">
        <v>166</v>
      </c>
    </row>
    <row r="92" spans="1:6" ht="24">
      <c r="A92" s="83">
        <v>4422</v>
      </c>
      <c r="B92" s="93" t="s">
        <v>654</v>
      </c>
      <c r="C92" s="94" t="s">
        <v>655</v>
      </c>
      <c r="D92" s="87">
        <f>E92</f>
        <v>0</v>
      </c>
      <c r="E92" s="87">
        <f>[1]aparat!F91+'[1]aparat ntpm'!F91+[1]mankap!F91+'[1]mankap HOAK'!F91+[1]patvir!F91+'[1]bjudj. chnax.caxs'!F91</f>
        <v>0</v>
      </c>
      <c r="F92" s="92" t="s">
        <v>166</v>
      </c>
    </row>
    <row r="93" spans="1:6" ht="12" customHeight="1">
      <c r="A93" s="83">
        <v>4500</v>
      </c>
      <c r="B93" s="95" t="s">
        <v>656</v>
      </c>
      <c r="C93" s="91" t="s">
        <v>549</v>
      </c>
      <c r="D93" s="87">
        <f>E93</f>
        <v>800</v>
      </c>
      <c r="E93" s="87">
        <f>E95+E99+E103+E115</f>
        <v>800</v>
      </c>
      <c r="F93" s="92" t="s">
        <v>166</v>
      </c>
    </row>
    <row r="94" spans="1:6" hidden="1">
      <c r="A94" s="83"/>
      <c r="B94" s="88" t="s">
        <v>547</v>
      </c>
      <c r="C94" s="86"/>
      <c r="D94" s="87"/>
      <c r="E94" s="87"/>
      <c r="F94" s="87"/>
    </row>
    <row r="95" spans="1:6" ht="24.6">
      <c r="A95" s="83">
        <v>4510</v>
      </c>
      <c r="B95" s="93" t="s">
        <v>657</v>
      </c>
      <c r="C95" s="91" t="s">
        <v>549</v>
      </c>
      <c r="D95" s="87">
        <f>E95</f>
        <v>0</v>
      </c>
      <c r="E95" s="87">
        <f>SUM(E97:E98)</f>
        <v>0</v>
      </c>
      <c r="F95" s="92" t="s">
        <v>549</v>
      </c>
    </row>
    <row r="96" spans="1:6" hidden="1">
      <c r="A96" s="83"/>
      <c r="B96" s="88" t="s">
        <v>174</v>
      </c>
      <c r="C96" s="91"/>
      <c r="D96" s="87"/>
      <c r="E96" s="87"/>
      <c r="F96" s="92"/>
    </row>
    <row r="97" spans="1:6" ht="22.5" customHeight="1">
      <c r="A97" s="83">
        <v>4511</v>
      </c>
      <c r="B97" s="93" t="s">
        <v>658</v>
      </c>
      <c r="C97" s="94" t="s">
        <v>659</v>
      </c>
      <c r="D97" s="87">
        <f>E97</f>
        <v>0</v>
      </c>
      <c r="E97" s="87">
        <f>[1]aparat!F94+'[1]aparat ntpm'!F94+[1]mankap!F94+'[1]mankap HOAK'!F94+[1]patvir!F94+'[1]bjudj. chnax.caxs'!F94</f>
        <v>0</v>
      </c>
      <c r="F97" s="92" t="s">
        <v>166</v>
      </c>
    </row>
    <row r="98" spans="1:6">
      <c r="A98" s="83">
        <v>4512</v>
      </c>
      <c r="B98" s="93" t="s">
        <v>660</v>
      </c>
      <c r="C98" s="94" t="s">
        <v>661</v>
      </c>
      <c r="D98" s="87">
        <f>E98</f>
        <v>0</v>
      </c>
      <c r="E98" s="87">
        <f>[1]aparat!F95+'[1]aparat ntpm'!F95+[1]mankap!F95+'[1]mankap HOAK'!F95+[1]patvir!F95+'[1]bjudj. chnax.caxs'!F95</f>
        <v>0</v>
      </c>
      <c r="F98" s="92" t="s">
        <v>166</v>
      </c>
    </row>
    <row r="99" spans="1:6" ht="23.25" customHeight="1">
      <c r="A99" s="83">
        <v>4520</v>
      </c>
      <c r="B99" s="93" t="s">
        <v>662</v>
      </c>
      <c r="C99" s="91" t="s">
        <v>549</v>
      </c>
      <c r="D99" s="87">
        <f>E99+F99</f>
        <v>0</v>
      </c>
      <c r="E99" s="87">
        <f>SUM(E101:E102)</f>
        <v>0</v>
      </c>
      <c r="F99" s="92"/>
    </row>
    <row r="100" spans="1:6" hidden="1">
      <c r="A100" s="83"/>
      <c r="B100" s="88" t="s">
        <v>174</v>
      </c>
      <c r="C100" s="91"/>
      <c r="D100" s="87"/>
      <c r="E100" s="87"/>
      <c r="F100" s="92"/>
    </row>
    <row r="101" spans="1:6" ht="24" customHeight="1">
      <c r="A101" s="83">
        <v>4521</v>
      </c>
      <c r="B101" s="93" t="s">
        <v>663</v>
      </c>
      <c r="C101" s="94" t="s">
        <v>664</v>
      </c>
      <c r="D101" s="87">
        <f>E101</f>
        <v>0</v>
      </c>
      <c r="E101" s="87">
        <f>[1]aparat!F97+'[1]aparat ntpm'!F97+[1]mankap!F97+'[1]mankap HOAK'!F97+[1]patvir!F97+'[1]bjudj. chnax.caxs'!F97</f>
        <v>0</v>
      </c>
      <c r="F101" s="92" t="s">
        <v>166</v>
      </c>
    </row>
    <row r="102" spans="1:6" ht="24">
      <c r="A102" s="83">
        <v>4522</v>
      </c>
      <c r="B102" s="93" t="s">
        <v>665</v>
      </c>
      <c r="C102" s="94" t="s">
        <v>666</v>
      </c>
      <c r="D102" s="87">
        <f>E102</f>
        <v>0</v>
      </c>
      <c r="E102" s="87">
        <f>[1]aparat!F98+'[1]aparat ntpm'!F98+[1]mankap!F98+'[1]mankap HOAK'!F98+[1]patvir!F98+'[1]bjudj. chnax.caxs'!F98+'[1]arandzin axbahan.'!F96+'[1]mshak.tun սպսսարկում  HOAK'!F96+'[1]arandzin komunal'!F96</f>
        <v>0</v>
      </c>
      <c r="F102" s="92" t="s">
        <v>166</v>
      </c>
    </row>
    <row r="103" spans="1:6" ht="24" customHeight="1">
      <c r="A103" s="83">
        <v>4530</v>
      </c>
      <c r="B103" s="93" t="s">
        <v>667</v>
      </c>
      <c r="C103" s="91" t="s">
        <v>549</v>
      </c>
      <c r="D103" s="87">
        <f>E103</f>
        <v>800</v>
      </c>
      <c r="E103" s="87">
        <f>SUM(E105:E107)</f>
        <v>800</v>
      </c>
      <c r="F103" s="92" t="s">
        <v>166</v>
      </c>
    </row>
    <row r="104" spans="1:6" hidden="1">
      <c r="A104" s="83"/>
      <c r="B104" s="88" t="s">
        <v>174</v>
      </c>
      <c r="C104" s="91"/>
      <c r="D104" s="87"/>
      <c r="E104" s="87"/>
      <c r="F104" s="92"/>
    </row>
    <row r="105" spans="1:6" ht="23.25" customHeight="1">
      <c r="A105" s="83">
        <v>4531</v>
      </c>
      <c r="B105" s="99" t="s">
        <v>668</v>
      </c>
      <c r="C105" s="91" t="s">
        <v>669</v>
      </c>
      <c r="D105" s="87">
        <f>E105</f>
        <v>0</v>
      </c>
      <c r="E105" s="87">
        <f>[1]aparat!F105+'[1]aparat ntpm'!F105+[1]mankap!F105+'[1]mankap HOAK'!F105+[1]patvir!F105+'[1]bjudj. chnax.caxs'!F105+'[1]arandzin dproc HOAK'!F105+'[1]arandzin aroxg'!F98+'[1]արվեստի դպրոց HOAK'!F97+'[1]mshak.tun սպսսարկում  HOAK'!F98</f>
        <v>0</v>
      </c>
      <c r="F105" s="92" t="s">
        <v>166</v>
      </c>
    </row>
    <row r="106" spans="1:6" ht="20.25" customHeight="1">
      <c r="A106" s="83">
        <v>4532</v>
      </c>
      <c r="B106" s="99" t="s">
        <v>670</v>
      </c>
      <c r="C106" s="94" t="s">
        <v>671</v>
      </c>
      <c r="D106" s="87">
        <f>E106</f>
        <v>0</v>
      </c>
      <c r="E106" s="87">
        <f>[1]aparat!F106+'[1]aparat ntpm'!F106+[1]mankap!F106+'[1]mankap HOAK'!F106+[1]patvir!F106+'[1]bjudj. chnax.caxs'!F106</f>
        <v>0</v>
      </c>
      <c r="F106" s="92" t="s">
        <v>166</v>
      </c>
    </row>
    <row r="107" spans="1:6" ht="11.25" customHeight="1">
      <c r="A107" s="83">
        <v>4533</v>
      </c>
      <c r="B107" s="99" t="s">
        <v>672</v>
      </c>
      <c r="C107" s="94" t="s">
        <v>673</v>
      </c>
      <c r="D107" s="87">
        <f>E107</f>
        <v>800</v>
      </c>
      <c r="E107" s="87">
        <f>'[1]arandzin dproc HOAK'!F107</f>
        <v>800</v>
      </c>
      <c r="F107" s="92" t="s">
        <v>166</v>
      </c>
    </row>
    <row r="108" spans="1:6" hidden="1">
      <c r="A108" s="83"/>
      <c r="B108" s="99" t="s">
        <v>547</v>
      </c>
      <c r="C108" s="94"/>
      <c r="D108" s="87"/>
      <c r="E108" s="87"/>
      <c r="F108" s="92"/>
    </row>
    <row r="109" spans="1:6" ht="23.25" customHeight="1">
      <c r="A109" s="83">
        <v>4534</v>
      </c>
      <c r="B109" s="99" t="s">
        <v>674</v>
      </c>
      <c r="C109" s="94"/>
      <c r="D109" s="87">
        <f>E109</f>
        <v>0</v>
      </c>
      <c r="E109" s="87">
        <f>SUM(E111:E112)</f>
        <v>0</v>
      </c>
      <c r="F109" s="92" t="s">
        <v>166</v>
      </c>
    </row>
    <row r="110" spans="1:6" ht="0.75" hidden="1" customHeight="1">
      <c r="A110" s="83"/>
      <c r="B110" s="99" t="s">
        <v>675</v>
      </c>
      <c r="C110" s="94"/>
      <c r="D110" s="87"/>
      <c r="E110" s="87"/>
      <c r="F110" s="92"/>
    </row>
    <row r="111" spans="1:6" ht="21.75" customHeight="1">
      <c r="A111" s="83">
        <v>4535</v>
      </c>
      <c r="B111" s="99" t="s">
        <v>676</v>
      </c>
      <c r="C111" s="94"/>
      <c r="D111" s="87">
        <f>E111</f>
        <v>0</v>
      </c>
      <c r="E111" s="87"/>
      <c r="F111" s="92" t="s">
        <v>166</v>
      </c>
    </row>
    <row r="112" spans="1:6" ht="11.25" customHeight="1">
      <c r="A112" s="83">
        <v>4536</v>
      </c>
      <c r="B112" s="99" t="s">
        <v>677</v>
      </c>
      <c r="C112" s="94"/>
      <c r="D112" s="87">
        <f>E112</f>
        <v>0</v>
      </c>
      <c r="E112" s="87">
        <f>[1]aparat!F107+'[1]aparat ntpm'!F107+[1]mankap!F107+'[1]mankap HOAK'!F107+[1]patvir!F107+'[1]bjudj. chnax.caxs'!F107</f>
        <v>0</v>
      </c>
      <c r="F112" s="92" t="s">
        <v>166</v>
      </c>
    </row>
    <row r="113" spans="1:6" ht="11.25" customHeight="1">
      <c r="A113" s="83">
        <v>4537</v>
      </c>
      <c r="B113" s="99" t="s">
        <v>678</v>
      </c>
      <c r="C113" s="94"/>
      <c r="D113" s="87">
        <f>E113</f>
        <v>0</v>
      </c>
      <c r="E113" s="87"/>
      <c r="F113" s="92" t="s">
        <v>166</v>
      </c>
    </row>
    <row r="114" spans="1:6" ht="11.25" customHeight="1">
      <c r="A114" s="83">
        <v>4538</v>
      </c>
      <c r="B114" s="99" t="s">
        <v>679</v>
      </c>
      <c r="C114" s="94"/>
      <c r="D114" s="87">
        <f>E114</f>
        <v>0</v>
      </c>
      <c r="E114" s="87">
        <f>[1]varc.has.ashx.!F98+'[1]05.06.01'!F98+[1]kron!F98</f>
        <v>0</v>
      </c>
      <c r="F114" s="92" t="s">
        <v>166</v>
      </c>
    </row>
    <row r="115" spans="1:6" ht="22.5" customHeight="1">
      <c r="A115" s="83">
        <v>4540</v>
      </c>
      <c r="B115" s="93" t="s">
        <v>680</v>
      </c>
      <c r="C115" s="91" t="s">
        <v>549</v>
      </c>
      <c r="D115" s="87">
        <f>E115</f>
        <v>0</v>
      </c>
      <c r="E115" s="87">
        <f>E117+E118+E119</f>
        <v>0</v>
      </c>
      <c r="F115" s="92" t="s">
        <v>549</v>
      </c>
    </row>
    <row r="116" spans="1:6" hidden="1">
      <c r="A116" s="83"/>
      <c r="B116" s="88" t="s">
        <v>174</v>
      </c>
      <c r="C116" s="91"/>
      <c r="D116" s="87"/>
      <c r="E116" s="87"/>
      <c r="F116" s="92"/>
    </row>
    <row r="117" spans="1:6" ht="24.75" customHeight="1">
      <c r="A117" s="83">
        <v>4541</v>
      </c>
      <c r="B117" s="99" t="s">
        <v>681</v>
      </c>
      <c r="C117" s="94" t="s">
        <v>682</v>
      </c>
      <c r="D117" s="87">
        <f>E117</f>
        <v>0</v>
      </c>
      <c r="E117" s="92">
        <f>'[1]arandzin dproc HOAK'!F112</f>
        <v>0</v>
      </c>
      <c r="F117" s="92" t="s">
        <v>549</v>
      </c>
    </row>
    <row r="118" spans="1:6" ht="24.75" customHeight="1">
      <c r="A118" s="83">
        <v>4542</v>
      </c>
      <c r="B118" s="99" t="s">
        <v>683</v>
      </c>
      <c r="C118" s="94" t="s">
        <v>684</v>
      </c>
      <c r="D118" s="87">
        <f>E118</f>
        <v>0</v>
      </c>
      <c r="E118" s="92"/>
      <c r="F118" s="92" t="s">
        <v>549</v>
      </c>
    </row>
    <row r="119" spans="1:6" ht="18.75" customHeight="1">
      <c r="A119" s="83">
        <v>4543</v>
      </c>
      <c r="B119" s="99" t="s">
        <v>685</v>
      </c>
      <c r="C119" s="94" t="s">
        <v>686</v>
      </c>
      <c r="D119" s="87">
        <f>E119</f>
        <v>0</v>
      </c>
      <c r="E119" s="92">
        <f>'[1]mankap HOAK'!F114</f>
        <v>0</v>
      </c>
      <c r="F119" s="92" t="s">
        <v>549</v>
      </c>
    </row>
    <row r="120" spans="1:6" hidden="1">
      <c r="A120" s="83"/>
      <c r="B120" s="99" t="s">
        <v>547</v>
      </c>
      <c r="C120" s="94"/>
      <c r="D120" s="87"/>
      <c r="E120" s="87"/>
      <c r="F120" s="92"/>
    </row>
    <row r="121" spans="1:6" ht="20.25" customHeight="1">
      <c r="A121" s="83">
        <v>4544</v>
      </c>
      <c r="B121" s="99" t="s">
        <v>687</v>
      </c>
      <c r="C121" s="94"/>
      <c r="D121" s="87">
        <f>E121</f>
        <v>0</v>
      </c>
      <c r="E121" s="87"/>
      <c r="F121" s="92" t="s">
        <v>549</v>
      </c>
    </row>
    <row r="122" spans="1:6" ht="0.75" customHeight="1">
      <c r="A122" s="83"/>
      <c r="B122" s="99" t="s">
        <v>675</v>
      </c>
      <c r="C122" s="94"/>
      <c r="D122" s="87">
        <f>E122+F122</f>
        <v>0</v>
      </c>
      <c r="E122" s="87"/>
      <c r="F122" s="92"/>
    </row>
    <row r="123" spans="1:6" ht="21" customHeight="1">
      <c r="A123" s="83">
        <v>4545</v>
      </c>
      <c r="B123" s="99" t="s">
        <v>676</v>
      </c>
      <c r="C123" s="94"/>
      <c r="D123" s="87">
        <f>E123</f>
        <v>0</v>
      </c>
      <c r="E123" s="87"/>
      <c r="F123" s="92" t="s">
        <v>549</v>
      </c>
    </row>
    <row r="124" spans="1:6" ht="12.75" customHeight="1">
      <c r="A124" s="83">
        <v>4546</v>
      </c>
      <c r="B124" s="99" t="s">
        <v>688</v>
      </c>
      <c r="C124" s="94"/>
      <c r="D124" s="87">
        <f>E124</f>
        <v>0</v>
      </c>
      <c r="E124" s="87"/>
      <c r="F124" s="92" t="s">
        <v>549</v>
      </c>
    </row>
    <row r="125" spans="1:6" ht="12.75" customHeight="1">
      <c r="A125" s="83">
        <v>4547</v>
      </c>
      <c r="B125" s="99" t="s">
        <v>678</v>
      </c>
      <c r="C125" s="94"/>
      <c r="D125" s="87">
        <f>E125</f>
        <v>0</v>
      </c>
      <c r="E125" s="87"/>
      <c r="F125" s="92" t="s">
        <v>549</v>
      </c>
    </row>
    <row r="126" spans="1:6" ht="12.75" customHeight="1">
      <c r="A126" s="83">
        <v>4548</v>
      </c>
      <c r="B126" s="99" t="s">
        <v>679</v>
      </c>
      <c r="C126" s="94"/>
      <c r="D126" s="87">
        <f>E126</f>
        <v>0</v>
      </c>
      <c r="E126" s="87">
        <f>'[1]mankap HOAK'!F114</f>
        <v>0</v>
      </c>
      <c r="F126" s="92" t="s">
        <v>549</v>
      </c>
    </row>
    <row r="127" spans="1:6" ht="22.5" customHeight="1">
      <c r="A127" s="83">
        <v>4600</v>
      </c>
      <c r="B127" s="95" t="s">
        <v>689</v>
      </c>
      <c r="C127" s="91" t="s">
        <v>549</v>
      </c>
      <c r="D127" s="87">
        <f>E127</f>
        <v>1200</v>
      </c>
      <c r="E127" s="87">
        <f>E129+E133+E139</f>
        <v>1200</v>
      </c>
      <c r="F127" s="92" t="s">
        <v>166</v>
      </c>
    </row>
    <row r="128" spans="1:6" hidden="1">
      <c r="A128" s="83"/>
      <c r="B128" s="88" t="s">
        <v>547</v>
      </c>
      <c r="C128" s="86"/>
      <c r="D128" s="87"/>
      <c r="E128" s="87"/>
      <c r="F128" s="87"/>
    </row>
    <row r="129" spans="1:6" ht="12.75" customHeight="1">
      <c r="A129" s="83">
        <v>4610</v>
      </c>
      <c r="B129" s="88" t="s">
        <v>690</v>
      </c>
      <c r="C129" s="86"/>
      <c r="D129" s="87">
        <f>E129</f>
        <v>0</v>
      </c>
      <c r="E129" s="87">
        <f>E131+E132</f>
        <v>0</v>
      </c>
      <c r="F129" s="92" t="s">
        <v>19</v>
      </c>
    </row>
    <row r="130" spans="1:6" hidden="1">
      <c r="A130" s="83"/>
      <c r="B130" s="88" t="s">
        <v>547</v>
      </c>
      <c r="C130" s="86"/>
      <c r="D130" s="87"/>
      <c r="E130" s="87"/>
      <c r="F130" s="92"/>
    </row>
    <row r="131" spans="1:6" ht="21.75" customHeight="1">
      <c r="A131" s="83">
        <v>4610</v>
      </c>
      <c r="B131" s="95" t="s">
        <v>691</v>
      </c>
      <c r="C131" s="86" t="s">
        <v>692</v>
      </c>
      <c r="D131" s="87">
        <f>E131</f>
        <v>0</v>
      </c>
      <c r="E131" s="87">
        <f>[1]aparat!F117+'[1]aparat ntpm'!F117+[1]mankap!F117+'[1]mankap HOAK'!F117+[1]patvir!F117+'[1]bjudj. chnax.caxs'!F117+'[1]arandzin soc'!F101</f>
        <v>0</v>
      </c>
      <c r="F131" s="92" t="s">
        <v>166</v>
      </c>
    </row>
    <row r="132" spans="1:6" ht="27.6">
      <c r="A132" s="83">
        <v>4620</v>
      </c>
      <c r="B132" s="95" t="s">
        <v>693</v>
      </c>
      <c r="C132" s="86" t="s">
        <v>694</v>
      </c>
      <c r="D132" s="87">
        <f t="shared" ref="D132:D141" si="4">E132</f>
        <v>0</v>
      </c>
      <c r="E132" s="87">
        <f>[1]aparat!F118+'[1]aparat ntpm'!F118+[1]mankap!F118+'[1]mankap HOAK'!F118+[1]patvir!F118+'[1]bjudj. chnax.caxs'!F118+'[1]arandzin soc'!F102+'[1]usman varc'!F102</f>
        <v>0</v>
      </c>
      <c r="F132" s="92" t="s">
        <v>166</v>
      </c>
    </row>
    <row r="133" spans="1:6" ht="33" customHeight="1">
      <c r="A133" s="83">
        <v>4630</v>
      </c>
      <c r="B133" s="93" t="s">
        <v>695</v>
      </c>
      <c r="C133" s="91" t="s">
        <v>549</v>
      </c>
      <c r="D133" s="87">
        <f t="shared" si="4"/>
        <v>1200</v>
      </c>
      <c r="E133" s="87">
        <f>SUM(E135:E138)</f>
        <v>1200</v>
      </c>
      <c r="F133" s="92" t="s">
        <v>166</v>
      </c>
    </row>
    <row r="134" spans="1:6" hidden="1">
      <c r="A134" s="83"/>
      <c r="B134" s="88" t="s">
        <v>174</v>
      </c>
      <c r="C134" s="91"/>
      <c r="D134" s="87"/>
      <c r="E134" s="87"/>
      <c r="F134" s="92"/>
    </row>
    <row r="135" spans="1:6">
      <c r="A135" s="83">
        <v>4631</v>
      </c>
      <c r="B135" s="93" t="s">
        <v>696</v>
      </c>
      <c r="C135" s="94" t="s">
        <v>697</v>
      </c>
      <c r="D135" s="87">
        <f t="shared" si="4"/>
        <v>0</v>
      </c>
      <c r="E135" s="87">
        <f>[1]aparat!F125+'[1]aparat ntpm'!F125+[1]mankap!F125+'[1]mankap HOAK'!F125+[1]patvir!F125+'[1]bjudj. chnax.caxs'!F125+'[1]arandzin soc'!F109+'[1]soc haraz.korcrac'!F109</f>
        <v>0</v>
      </c>
      <c r="F135" s="92" t="s">
        <v>166</v>
      </c>
    </row>
    <row r="136" spans="1:6" ht="25.5" customHeight="1">
      <c r="A136" s="83">
        <v>4632</v>
      </c>
      <c r="B136" s="93" t="s">
        <v>698</v>
      </c>
      <c r="C136" s="94" t="s">
        <v>699</v>
      </c>
      <c r="D136" s="87">
        <f t="shared" si="4"/>
        <v>0</v>
      </c>
      <c r="E136" s="87">
        <f>[1]aparat!F126+'[1]aparat ntpm'!F126+[1]mankap!F126+'[1]mankap HOAK'!F126+[1]patvir!F126+'[1]bjudj. chnax.caxs'!F126+'[1]arandzin soc'!F110</f>
        <v>0</v>
      </c>
      <c r="F136" s="92" t="s">
        <v>166</v>
      </c>
    </row>
    <row r="137" spans="1:6" ht="12" customHeight="1">
      <c r="A137" s="83">
        <v>4633</v>
      </c>
      <c r="B137" s="93" t="s">
        <v>700</v>
      </c>
      <c r="C137" s="94" t="s">
        <v>701</v>
      </c>
      <c r="D137" s="87">
        <f t="shared" si="4"/>
        <v>0</v>
      </c>
      <c r="E137" s="87">
        <f>[1]aparat!F127+'[1]aparat ntpm'!F127+[1]mankap!F127+'[1]mankap HOAK'!F127+[1]patvir!F127+'[1]bjudj. chnax.caxs'!F127+'[1]arandzin soc'!F111</f>
        <v>0</v>
      </c>
      <c r="F137" s="92" t="s">
        <v>166</v>
      </c>
    </row>
    <row r="138" spans="1:6" ht="11.25" customHeight="1">
      <c r="A138" s="83">
        <v>4634</v>
      </c>
      <c r="B138" s="93" t="s">
        <v>702</v>
      </c>
      <c r="C138" s="94" t="s">
        <v>703</v>
      </c>
      <c r="D138" s="87">
        <f t="shared" si="4"/>
        <v>1200</v>
      </c>
      <c r="E138" s="87">
        <f>[1]aparat!F128+'[1]aparat ntpm'!F128+[1]mankap!F128+'[1]mankap HOAK'!F128+[1]patvir!F128+'[1]bjudj. chnax.caxs'!F128+'[1]arandzin soc'!F112+'[1]soc erex.cnund'!F112+'[1]soc haraz.korcrac'!F112+'[1]buh usman varc'!F112+'[1]texnikum usman varc'!F112</f>
        <v>1200</v>
      </c>
      <c r="F138" s="92" t="s">
        <v>166</v>
      </c>
    </row>
    <row r="139" spans="1:6">
      <c r="A139" s="83">
        <v>4640</v>
      </c>
      <c r="B139" s="93" t="s">
        <v>704</v>
      </c>
      <c r="C139" s="91" t="s">
        <v>549</v>
      </c>
      <c r="D139" s="87">
        <f t="shared" si="4"/>
        <v>0</v>
      </c>
      <c r="E139" s="87">
        <f>E141</f>
        <v>0</v>
      </c>
      <c r="F139" s="92" t="s">
        <v>166</v>
      </c>
    </row>
    <row r="140" spans="1:6" hidden="1">
      <c r="A140" s="83"/>
      <c r="B140" s="88" t="s">
        <v>174</v>
      </c>
      <c r="C140" s="91"/>
      <c r="D140" s="87"/>
      <c r="E140" s="87"/>
      <c r="F140" s="92"/>
    </row>
    <row r="141" spans="1:6">
      <c r="A141" s="83">
        <v>4641</v>
      </c>
      <c r="B141" s="93" t="s">
        <v>705</v>
      </c>
      <c r="C141" s="94" t="s">
        <v>706</v>
      </c>
      <c r="D141" s="87">
        <f t="shared" si="4"/>
        <v>0</v>
      </c>
      <c r="E141" s="87"/>
      <c r="F141" s="92" t="s">
        <v>166</v>
      </c>
    </row>
    <row r="142" spans="1:6" ht="21" customHeight="1">
      <c r="A142" s="83">
        <v>4700</v>
      </c>
      <c r="B142" s="95" t="s">
        <v>707</v>
      </c>
      <c r="C142" s="91" t="s">
        <v>549</v>
      </c>
      <c r="D142" s="87">
        <f>E142+F142-E170</f>
        <v>15062.4</v>
      </c>
      <c r="E142" s="87">
        <f>E144+E148+E154+E157+E161+E164+E167</f>
        <v>15062.4</v>
      </c>
      <c r="F142" s="92">
        <f>F167</f>
        <v>0</v>
      </c>
    </row>
    <row r="143" spans="1:6" hidden="1">
      <c r="A143" s="83"/>
      <c r="B143" s="88" t="s">
        <v>547</v>
      </c>
      <c r="C143" s="86"/>
      <c r="D143" s="87"/>
      <c r="E143" s="87"/>
      <c r="F143" s="87"/>
    </row>
    <row r="144" spans="1:6" ht="23.25" customHeight="1">
      <c r="A144" s="83">
        <v>4710</v>
      </c>
      <c r="B144" s="93" t="s">
        <v>708</v>
      </c>
      <c r="C144" s="91" t="s">
        <v>549</v>
      </c>
      <c r="D144" s="87">
        <f>E144</f>
        <v>80</v>
      </c>
      <c r="E144" s="87">
        <f>E146+E147</f>
        <v>80</v>
      </c>
      <c r="F144" s="92" t="s">
        <v>166</v>
      </c>
    </row>
    <row r="145" spans="1:6" ht="13.5" hidden="1" customHeight="1">
      <c r="A145" s="83"/>
      <c r="B145" s="88" t="s">
        <v>174</v>
      </c>
      <c r="C145" s="91"/>
      <c r="D145" s="87"/>
      <c r="E145" s="87"/>
      <c r="F145" s="92"/>
    </row>
    <row r="146" spans="1:6" ht="36" customHeight="1">
      <c r="A146" s="83">
        <v>4711</v>
      </c>
      <c r="B146" s="93" t="s">
        <v>709</v>
      </c>
      <c r="C146" s="94" t="s">
        <v>710</v>
      </c>
      <c r="D146" s="87">
        <f>E146</f>
        <v>0</v>
      </c>
      <c r="E146" s="87">
        <f>[1]aparat!F133+'[1]aparat ntpm'!F133+[1]mankap!F133+'[1]mankap HOAK'!F133+[1]patvir!F133+'[1]bjudj. chnax.caxs'!F133+'[1]arandzin soc'!F115+'[1]arandzin komunal'!F115+'[1]arandzin aih'!F115</f>
        <v>0</v>
      </c>
      <c r="F146" s="92" t="s">
        <v>166</v>
      </c>
    </row>
    <row r="147" spans="1:6" ht="21.75" customHeight="1">
      <c r="A147" s="83">
        <v>4712</v>
      </c>
      <c r="B147" s="93" t="s">
        <v>711</v>
      </c>
      <c r="C147" s="94" t="s">
        <v>712</v>
      </c>
      <c r="D147" s="87">
        <f>E147</f>
        <v>80</v>
      </c>
      <c r="E147" s="87">
        <f>[1]kron!F116+'[1]ajl mshak.mijocarum'!F116+[1]aparat!F134+'[1]aparat ntpm'!F134+[1]mankap!F134+'[1]mankap HOAK'!F134+[1]patvir!F134+'[1]bjudj. chnax.caxs'!F134+'[1]arandzin soc'!F116+'[1]arandzin komunal'!F116+'[1]arandzin aih'!F116+'[1] sport'!F116+'[1]Berqi ton'!F116+[1]maraton!F116+[1]soc.ashx.!F117+[1]ham.miav.!F116+'[1]01.06.01'!F116</f>
        <v>80</v>
      </c>
      <c r="F147" s="92" t="s">
        <v>166</v>
      </c>
    </row>
    <row r="148" spans="1:6" ht="36" customHeight="1">
      <c r="A148" s="83">
        <v>4720</v>
      </c>
      <c r="B148" s="93" t="s">
        <v>713</v>
      </c>
      <c r="C148" s="91" t="s">
        <v>549</v>
      </c>
      <c r="D148" s="87">
        <f>E148</f>
        <v>320</v>
      </c>
      <c r="E148" s="87">
        <f>SUM(E150:E153)</f>
        <v>320</v>
      </c>
      <c r="F148" s="92" t="s">
        <v>166</v>
      </c>
    </row>
    <row r="149" spans="1:6" hidden="1">
      <c r="A149" s="83"/>
      <c r="B149" s="88" t="s">
        <v>174</v>
      </c>
      <c r="C149" s="91"/>
      <c r="D149" s="87"/>
      <c r="E149" s="87"/>
      <c r="F149" s="92"/>
    </row>
    <row r="150" spans="1:6" ht="12" customHeight="1">
      <c r="A150" s="83">
        <v>4721</v>
      </c>
      <c r="B150" s="93" t="s">
        <v>714</v>
      </c>
      <c r="C150" s="94" t="s">
        <v>715</v>
      </c>
      <c r="D150" s="87">
        <f>E150</f>
        <v>0</v>
      </c>
      <c r="E150" s="87">
        <f>[1]aparat!F136+'[1]aparat ntpm'!F136+[1]mankap!F136+'[1]mankap HOAK'!F136+[1]patvir!F136+'[1]bjudj. chnax.caxs'!F136+'[1]arandzin soc'!F118+'[1]arandzin komunal'!F118+'[1]arandzin aih'!F118</f>
        <v>0</v>
      </c>
      <c r="F150" s="92" t="s">
        <v>166</v>
      </c>
    </row>
    <row r="151" spans="1:6" ht="12" customHeight="1">
      <c r="A151" s="83">
        <v>4722</v>
      </c>
      <c r="B151" s="93" t="s">
        <v>716</v>
      </c>
      <c r="C151" s="15">
        <v>4822</v>
      </c>
      <c r="D151" s="87">
        <f>E151</f>
        <v>20</v>
      </c>
      <c r="E151" s="87">
        <f>[1]aparat!F137+'[1]aparat ntpm'!F137+[1]mankap!F137+'[1]mankap HOAK'!F137+[1]patvir!F137+'[1]bjudj. chnax.caxs'!F137+'[1]arandzin soc'!F119+'[1]arandzin komunal'!F119+'[1]arandzin aih'!F119+'[1]arandzin chanaparh'!F119+[1]գյուղատնտ55!F119</f>
        <v>20</v>
      </c>
      <c r="F151" s="92" t="s">
        <v>166</v>
      </c>
    </row>
    <row r="152" spans="1:6" ht="12" customHeight="1">
      <c r="A152" s="83">
        <v>4723</v>
      </c>
      <c r="B152" s="93" t="s">
        <v>717</v>
      </c>
      <c r="C152" s="94" t="s">
        <v>718</v>
      </c>
      <c r="D152" s="87">
        <f>E152</f>
        <v>300</v>
      </c>
      <c r="E152" s="87">
        <f>[1]aparat!F138+'[1]aparat ntpm'!F138+[1]mankap!F138+'[1]mankap HOAK'!F138+'[1]արվեստի դպրոց HOAK'!F120+[1]patvir!F138+'[1]bjudj. chnax.caxs'!F138+'[1]arandzin soc'!F120+'[1]arandzin komunal'!F120+'[1]arandzin aih'!F120+'[1]arandzin axbahan.'!F120+'[1]01.06.01'!F120+[1]ham.miav.!F120+[1]gerezmanner!F120</f>
        <v>300</v>
      </c>
      <c r="F152" s="92" t="s">
        <v>166</v>
      </c>
    </row>
    <row r="153" spans="1:6" ht="24">
      <c r="A153" s="83">
        <v>4724</v>
      </c>
      <c r="B153" s="93" t="s">
        <v>719</v>
      </c>
      <c r="C153" s="94" t="s">
        <v>720</v>
      </c>
      <c r="D153" s="87">
        <f>E153</f>
        <v>0</v>
      </c>
      <c r="E153" s="87">
        <f>[1]aparat!F139+'[1]aparat ntpm'!F139+[1]mankap!F139+'[1]mankap HOAK'!F139+[1]patvir!F139+'[1]bjudj. chnax.caxs'!F139+'[1]arandzin soc'!F121+'[1]arandzin komunal'!F121+'[1]arandzin aih'!F121</f>
        <v>0</v>
      </c>
      <c r="F153" s="92" t="s">
        <v>166</v>
      </c>
    </row>
    <row r="154" spans="1:6" ht="23.25" customHeight="1">
      <c r="A154" s="83">
        <v>4730</v>
      </c>
      <c r="B154" s="93" t="s">
        <v>721</v>
      </c>
      <c r="C154" s="91" t="s">
        <v>549</v>
      </c>
      <c r="D154" s="87">
        <f>E154</f>
        <v>0</v>
      </c>
      <c r="E154" s="87">
        <f>E156</f>
        <v>0</v>
      </c>
      <c r="F154" s="92" t="s">
        <v>166</v>
      </c>
    </row>
    <row r="155" spans="1:6" hidden="1">
      <c r="A155" s="83"/>
      <c r="B155" s="88" t="s">
        <v>174</v>
      </c>
      <c r="C155" s="91"/>
      <c r="D155" s="87"/>
      <c r="E155" s="87"/>
      <c r="F155" s="92"/>
    </row>
    <row r="156" spans="1:6">
      <c r="A156" s="83">
        <v>4731</v>
      </c>
      <c r="B156" s="93" t="s">
        <v>722</v>
      </c>
      <c r="C156" s="94" t="s">
        <v>723</v>
      </c>
      <c r="D156" s="87">
        <f>E156</f>
        <v>0</v>
      </c>
      <c r="E156" s="87"/>
      <c r="F156" s="92" t="s">
        <v>166</v>
      </c>
    </row>
    <row r="157" spans="1:6" ht="35.25" customHeight="1">
      <c r="A157" s="83">
        <v>4740</v>
      </c>
      <c r="B157" s="93" t="s">
        <v>724</v>
      </c>
      <c r="C157" s="91" t="s">
        <v>549</v>
      </c>
      <c r="D157" s="87">
        <f>E157</f>
        <v>100</v>
      </c>
      <c r="E157" s="87">
        <f>SUM(E159:E160)</f>
        <v>100</v>
      </c>
      <c r="F157" s="92" t="s">
        <v>166</v>
      </c>
    </row>
    <row r="158" spans="1:6" hidden="1">
      <c r="A158" s="83"/>
      <c r="B158" s="88" t="s">
        <v>174</v>
      </c>
      <c r="C158" s="91"/>
      <c r="D158" s="87"/>
      <c r="E158" s="87"/>
      <c r="F158" s="92"/>
    </row>
    <row r="159" spans="1:6" ht="23.25" customHeight="1">
      <c r="A159" s="83">
        <v>4741</v>
      </c>
      <c r="B159" s="93" t="s">
        <v>725</v>
      </c>
      <c r="C159" s="94" t="s">
        <v>726</v>
      </c>
      <c r="D159" s="87">
        <f>E159</f>
        <v>100</v>
      </c>
      <c r="E159" s="87">
        <f>[1]aparat!F143</f>
        <v>100</v>
      </c>
      <c r="F159" s="92" t="s">
        <v>166</v>
      </c>
    </row>
    <row r="160" spans="1:6" ht="21.75" customHeight="1">
      <c r="A160" s="83">
        <v>4742</v>
      </c>
      <c r="B160" s="93" t="s">
        <v>727</v>
      </c>
      <c r="C160" s="94" t="s">
        <v>728</v>
      </c>
      <c r="D160" s="87">
        <f>E160</f>
        <v>0</v>
      </c>
      <c r="E160" s="87"/>
      <c r="F160" s="92" t="s">
        <v>166</v>
      </c>
    </row>
    <row r="161" spans="1:6" ht="35.25" customHeight="1">
      <c r="A161" s="83">
        <v>4750</v>
      </c>
      <c r="B161" s="93" t="s">
        <v>729</v>
      </c>
      <c r="C161" s="91" t="s">
        <v>549</v>
      </c>
      <c r="D161" s="87">
        <f>E161</f>
        <v>0</v>
      </c>
      <c r="E161" s="87">
        <f>E163</f>
        <v>0</v>
      </c>
      <c r="F161" s="92" t="s">
        <v>166</v>
      </c>
    </row>
    <row r="162" spans="1:6" hidden="1">
      <c r="A162" s="83"/>
      <c r="B162" s="88" t="s">
        <v>174</v>
      </c>
      <c r="C162" s="91"/>
      <c r="D162" s="87"/>
      <c r="E162" s="87"/>
      <c r="F162" s="92"/>
    </row>
    <row r="163" spans="1:6" ht="24.75" customHeight="1">
      <c r="A163" s="83">
        <v>4751</v>
      </c>
      <c r="B163" s="93" t="s">
        <v>730</v>
      </c>
      <c r="C163" s="94" t="s">
        <v>731</v>
      </c>
      <c r="D163" s="87">
        <f>E163</f>
        <v>0</v>
      </c>
      <c r="E163" s="87"/>
      <c r="F163" s="92" t="s">
        <v>166</v>
      </c>
    </row>
    <row r="164" spans="1:6" ht="11.25" customHeight="1">
      <c r="A164" s="83">
        <v>4760</v>
      </c>
      <c r="B164" s="93" t="s">
        <v>732</v>
      </c>
      <c r="C164" s="91" t="s">
        <v>549</v>
      </c>
      <c r="D164" s="87">
        <f>E164</f>
        <v>0</v>
      </c>
      <c r="E164" s="87">
        <f>E166</f>
        <v>0</v>
      </c>
      <c r="F164" s="92" t="s">
        <v>166</v>
      </c>
    </row>
    <row r="165" spans="1:6" hidden="1">
      <c r="A165" s="83"/>
      <c r="B165" s="88" t="s">
        <v>174</v>
      </c>
      <c r="C165" s="91"/>
      <c r="D165" s="87"/>
      <c r="E165" s="87"/>
      <c r="F165" s="92"/>
    </row>
    <row r="166" spans="1:6" ht="13.5" customHeight="1">
      <c r="A166" s="83">
        <v>4761</v>
      </c>
      <c r="B166" s="93" t="s">
        <v>733</v>
      </c>
      <c r="C166" s="94" t="s">
        <v>734</v>
      </c>
      <c r="D166" s="87">
        <f>E166</f>
        <v>0</v>
      </c>
      <c r="E166" s="87">
        <f>'[1]arandzin komunal'!F130</f>
        <v>0</v>
      </c>
      <c r="F166" s="92" t="s">
        <v>166</v>
      </c>
    </row>
    <row r="167" spans="1:6">
      <c r="A167" s="83">
        <v>4770</v>
      </c>
      <c r="B167" s="93" t="s">
        <v>735</v>
      </c>
      <c r="C167" s="91" t="s">
        <v>549</v>
      </c>
      <c r="D167" s="87">
        <f>E167+F167-[1]ekamut!F113</f>
        <v>14562.4</v>
      </c>
      <c r="E167" s="87">
        <f>E169</f>
        <v>14562.4</v>
      </c>
      <c r="F167" s="92">
        <f>F169</f>
        <v>0</v>
      </c>
    </row>
    <row r="168" spans="1:6" hidden="1">
      <c r="A168" s="83"/>
      <c r="B168" s="88" t="s">
        <v>174</v>
      </c>
      <c r="C168" s="91"/>
      <c r="D168" s="87"/>
      <c r="E168" s="87"/>
      <c r="F168" s="92"/>
    </row>
    <row r="169" spans="1:6">
      <c r="A169" s="83">
        <v>4771</v>
      </c>
      <c r="B169" s="93" t="s">
        <v>736</v>
      </c>
      <c r="C169" s="94" t="s">
        <v>737</v>
      </c>
      <c r="D169" s="87">
        <f>E169+F169-[1]ekamut!F113</f>
        <v>14562.4</v>
      </c>
      <c r="E169" s="87">
        <f>'[1]bjudj. chnax.caxs'!F150+[1]ekamut!F113</f>
        <v>14562.4</v>
      </c>
      <c r="F169" s="92"/>
    </row>
    <row r="170" spans="1:6" ht="24">
      <c r="A170" s="83">
        <v>4772</v>
      </c>
      <c r="B170" s="93" t="s">
        <v>738</v>
      </c>
      <c r="C170" s="91" t="s">
        <v>549</v>
      </c>
      <c r="D170" s="100">
        <f>E170+F170</f>
        <v>0</v>
      </c>
      <c r="E170" s="87">
        <f>[1]ekamut!F113</f>
        <v>0</v>
      </c>
      <c r="F170" s="92"/>
    </row>
    <row r="171" spans="1:6" s="76" customFormat="1" ht="25.5" customHeight="1">
      <c r="A171" s="83">
        <v>5000</v>
      </c>
      <c r="B171" s="101" t="s">
        <v>739</v>
      </c>
      <c r="C171" s="91" t="s">
        <v>549</v>
      </c>
      <c r="D171" s="92">
        <f>F171</f>
        <v>36500</v>
      </c>
      <c r="E171" s="92" t="s">
        <v>166</v>
      </c>
      <c r="F171" s="92">
        <f>F173+F191+F197+F200+F206</f>
        <v>36500</v>
      </c>
    </row>
    <row r="172" spans="1:6" ht="0.75" hidden="1" customHeight="1">
      <c r="A172" s="83"/>
      <c r="B172" s="88" t="s">
        <v>547</v>
      </c>
      <c r="C172" s="86"/>
      <c r="D172" s="92"/>
      <c r="E172" s="87"/>
      <c r="F172" s="87"/>
    </row>
    <row r="173" spans="1:6" ht="21.75" customHeight="1">
      <c r="A173" s="83">
        <v>5100</v>
      </c>
      <c r="B173" s="95" t="s">
        <v>740</v>
      </c>
      <c r="C173" s="91" t="s">
        <v>549</v>
      </c>
      <c r="D173" s="92">
        <f t="shared" ref="D173:D232" si="5">F173</f>
        <v>36500</v>
      </c>
      <c r="E173" s="92" t="s">
        <v>166</v>
      </c>
      <c r="F173" s="87">
        <f>F175+F180+F185</f>
        <v>36500</v>
      </c>
    </row>
    <row r="174" spans="1:6" ht="0.75" hidden="1" customHeight="1">
      <c r="A174" s="83"/>
      <c r="B174" s="88" t="s">
        <v>547</v>
      </c>
      <c r="C174" s="86"/>
      <c r="D174" s="87"/>
      <c r="E174" s="87"/>
      <c r="F174" s="87"/>
    </row>
    <row r="175" spans="1:6" ht="21.75" customHeight="1">
      <c r="A175" s="83">
        <v>5110</v>
      </c>
      <c r="B175" s="93" t="s">
        <v>741</v>
      </c>
      <c r="C175" s="91" t="s">
        <v>549</v>
      </c>
      <c r="D175" s="87">
        <f t="shared" si="5"/>
        <v>33000</v>
      </c>
      <c r="E175" s="92" t="s">
        <v>549</v>
      </c>
      <c r="F175" s="87">
        <f>SUM(F177:F179)</f>
        <v>33000</v>
      </c>
    </row>
    <row r="176" spans="1:6" hidden="1">
      <c r="A176" s="83"/>
      <c r="B176" s="88" t="s">
        <v>174</v>
      </c>
      <c r="C176" s="91"/>
      <c r="D176" s="87"/>
      <c r="E176" s="87"/>
      <c r="F176" s="92"/>
    </row>
    <row r="177" spans="1:6">
      <c r="A177" s="83">
        <v>5111</v>
      </c>
      <c r="B177" s="93" t="s">
        <v>742</v>
      </c>
      <c r="C177" s="94" t="s">
        <v>743</v>
      </c>
      <c r="D177" s="87">
        <f t="shared" si="5"/>
        <v>0</v>
      </c>
      <c r="E177" s="92" t="s">
        <v>166</v>
      </c>
      <c r="F177" s="87">
        <f>[1]aparat!F153+'[1]aparat ntpm'!F153+[1]mankap!F153+'[1]mankap HOAK'!F153+[1]patvir!F153+'[1]arandzin komunal'!F138+'[1]arandzin chanaparh'!F138+'[1]arandzin gaz naxagic'!F138+'[1]arandzin mshakujt hushaxbj.'!F138+'[1]arandzin dproc HOAK'!F139</f>
        <v>0</v>
      </c>
    </row>
    <row r="178" spans="1:6" ht="24.75" customHeight="1">
      <c r="A178" s="83">
        <v>5112</v>
      </c>
      <c r="B178" s="93" t="s">
        <v>744</v>
      </c>
      <c r="C178" s="94" t="s">
        <v>745</v>
      </c>
      <c r="D178" s="87">
        <f t="shared" si="5"/>
        <v>1000</v>
      </c>
      <c r="E178" s="92" t="s">
        <v>166</v>
      </c>
      <c r="F178" s="87">
        <f>'[1] sport'!F139+[1]aparat!F154+'[1]aparat ntpm'!F154+[1]mankap!F154+'[1]mankap HOAK'!F154+[1]patvir!F154+'[1]arandzin komunal'!F139+'[1]arandzin chanaparh'!F139+'[1]arandzin gaz'!F139+'[1]arandzin mshakujt hushaxbj.'!F139+'[1]arandzin dproc HOAK'!F140+[1]poxoc.lusav.!F139+[1]գյուղատնտ55!F139+'[1]01.06.01'!F139+'[1]արվեստի դպրոց HOAK'!F139</f>
        <v>1000</v>
      </c>
    </row>
    <row r="179" spans="1:6" ht="15" customHeight="1">
      <c r="A179" s="83">
        <v>5113</v>
      </c>
      <c r="B179" s="93" t="s">
        <v>746</v>
      </c>
      <c r="C179" s="94" t="s">
        <v>747</v>
      </c>
      <c r="D179" s="87">
        <f t="shared" si="5"/>
        <v>32000</v>
      </c>
      <c r="E179" s="92" t="s">
        <v>166</v>
      </c>
      <c r="F179" s="87">
        <f>[1]aparat!F155+'[1]aparat ntpm'!F155+[1]mankap!F155+'[1]mankap HOAK'!F155+[1]patvir!F155+'[1]arandzin komunal'!F140+'[1]arandzin chanaparh'!F140+'[1]arandzin gaz naxagic'!F140+'[1]arandzin mshakujt hushaxbj.'!F140+'[1]arandzin dproc HOAK'!F141+'[1]արվեստի դպրոց HOAK'!F140</f>
        <v>32000</v>
      </c>
    </row>
    <row r="180" spans="1:6" ht="16.5" customHeight="1">
      <c r="A180" s="83">
        <v>5120</v>
      </c>
      <c r="B180" s="93" t="s">
        <v>748</v>
      </c>
      <c r="C180" s="91" t="s">
        <v>549</v>
      </c>
      <c r="D180" s="87">
        <f t="shared" si="5"/>
        <v>400</v>
      </c>
      <c r="E180" s="92" t="s">
        <v>549</v>
      </c>
      <c r="F180" s="87">
        <f>SUM(F182:F184)</f>
        <v>400</v>
      </c>
    </row>
    <row r="181" spans="1:6" hidden="1">
      <c r="A181" s="83"/>
      <c r="B181" s="93" t="s">
        <v>174</v>
      </c>
      <c r="C181" s="91"/>
      <c r="D181" s="87"/>
      <c r="E181" s="87"/>
      <c r="F181" s="92"/>
    </row>
    <row r="182" spans="1:6">
      <c r="A182" s="83">
        <v>5121</v>
      </c>
      <c r="B182" s="93" t="s">
        <v>749</v>
      </c>
      <c r="C182" s="94" t="s">
        <v>750</v>
      </c>
      <c r="D182" s="87">
        <f t="shared" si="5"/>
        <v>0</v>
      </c>
      <c r="E182" s="92" t="s">
        <v>166</v>
      </c>
      <c r="F182" s="87">
        <f>[1]aparat!F156+'[1]aparat ntpm'!F156+[1]mankap!F156+'[1]mankap HOAK'!F156+[1]patvir!F156+'[1]arandzin komunal'!F141+'[1]arandzin chanaparh'!F141+'[1]arandzin gaz naxagic'!F141+'[1]arandzin mshakujt hushaxbj.'!F141+'[1]arandzin dproc HOAK'!F142+[1]գյուղատնտ55!F141</f>
        <v>0</v>
      </c>
    </row>
    <row r="183" spans="1:6">
      <c r="A183" s="83">
        <v>5122</v>
      </c>
      <c r="B183" s="93" t="s">
        <v>751</v>
      </c>
      <c r="C183" s="94" t="s">
        <v>752</v>
      </c>
      <c r="D183" s="87">
        <f t="shared" si="5"/>
        <v>400</v>
      </c>
      <c r="E183" s="92" t="s">
        <v>166</v>
      </c>
      <c r="F183" s="87">
        <f>[1]aparat!F157+'[1]aparat ntpm'!F157+[1]mankap!F157+'[1]mankap HOAK'!F157+[1]patvir!F157+'[1]arandzin komunal'!F142+'[1]arandzin chanaparh'!F142+'[1]arandzin gaz naxagic'!F142+'[1]arandzin mshakujt hushaxbj.'!F142+'[1]arandzin dproc HOAK'!F143+'[1]mshakujti tun սպասարկում'!F143+'[1]mshak.tun սպսսարկում  HOAK'!F143</f>
        <v>400</v>
      </c>
    </row>
    <row r="184" spans="1:6" ht="12.75" customHeight="1">
      <c r="A184" s="83">
        <v>5123</v>
      </c>
      <c r="B184" s="93" t="s">
        <v>753</v>
      </c>
      <c r="C184" s="94" t="s">
        <v>754</v>
      </c>
      <c r="D184" s="87">
        <f t="shared" si="5"/>
        <v>0</v>
      </c>
      <c r="E184" s="92" t="s">
        <v>166</v>
      </c>
      <c r="F184" s="87">
        <f>[1]aparat!F158+'[1]aparat ntpm'!F158+[1]mankap!F158+'[1]mankap HOAK'!F158+[1]patvir!F158+'[1]arandzin komunal'!F143+'[1]arandzin chanaparh'!F143+'[1]arandzin gaz naxagic'!F143+'[1]arandzin mshakujt hushaxbj.'!F143+'[1]arandzin dproc HOAK'!F144+'[1]01.06.01'!F143+'[1]mshakujti tun սպասարկում'!F144+'[1]arandzin axbahan.'!F143+[1]poxoc.lusav.!F143+[1]գյուղատնտ55!F143</f>
        <v>0</v>
      </c>
    </row>
    <row r="185" spans="1:6" ht="12.75" customHeight="1">
      <c r="A185" s="83">
        <v>5130</v>
      </c>
      <c r="B185" s="93" t="s">
        <v>755</v>
      </c>
      <c r="C185" s="91" t="s">
        <v>549</v>
      </c>
      <c r="D185" s="87">
        <f t="shared" si="5"/>
        <v>3100</v>
      </c>
      <c r="E185" s="92" t="s">
        <v>549</v>
      </c>
      <c r="F185" s="87">
        <f>SUM(F187:F190)</f>
        <v>3100</v>
      </c>
    </row>
    <row r="186" spans="1:6" hidden="1">
      <c r="A186" s="83"/>
      <c r="B186" s="88" t="s">
        <v>174</v>
      </c>
      <c r="C186" s="91"/>
      <c r="D186" s="87"/>
      <c r="E186" s="87"/>
      <c r="F186" s="92"/>
    </row>
    <row r="187" spans="1:6" ht="12.75" customHeight="1">
      <c r="A187" s="83">
        <v>5131</v>
      </c>
      <c r="B187" s="93" t="s">
        <v>756</v>
      </c>
      <c r="C187" s="94" t="s">
        <v>757</v>
      </c>
      <c r="D187" s="87">
        <f t="shared" si="5"/>
        <v>0</v>
      </c>
      <c r="E187" s="92" t="s">
        <v>166</v>
      </c>
      <c r="F187" s="87">
        <f>[1]aparat!F159+'[1]aparat ntpm'!F159+[1]mankap!F159+'[1]mankap HOAK'!F159+[1]patvir!F159+'[1]arandzin komunal'!F144+'[1]arandzin chanaparh'!F144+'[1]arandzin gaz naxagic'!F144+'[1]arandzin mshakujt hushaxbj.'!F144+'[1]arandzin dproc HOAK'!F145</f>
        <v>0</v>
      </c>
    </row>
    <row r="188" spans="1:6" ht="11.25" customHeight="1">
      <c r="A188" s="83">
        <v>5132</v>
      </c>
      <c r="B188" s="93" t="s">
        <v>758</v>
      </c>
      <c r="C188" s="94" t="s">
        <v>759</v>
      </c>
      <c r="D188" s="87">
        <f t="shared" si="5"/>
        <v>0</v>
      </c>
      <c r="E188" s="92" t="s">
        <v>166</v>
      </c>
      <c r="F188" s="87">
        <f>[1]aparat!F160+'[1]aparat ntpm'!F160+[1]mankap!F160+'[1]mankap HOAK'!F160+[1]patvir!F160+'[1]arandzin gaz naxagic'!F145+'[1]arandzin mshakujt hushaxbj.'!F145+'[1]arandzin dproc HOAK'!F146</f>
        <v>0</v>
      </c>
    </row>
    <row r="189" spans="1:6" ht="11.25" customHeight="1">
      <c r="A189" s="83">
        <v>5133</v>
      </c>
      <c r="B189" s="93" t="s">
        <v>760</v>
      </c>
      <c r="C189" s="94" t="s">
        <v>761</v>
      </c>
      <c r="D189" s="87">
        <f t="shared" si="5"/>
        <v>0</v>
      </c>
      <c r="E189" s="92" t="s">
        <v>549</v>
      </c>
      <c r="F189" s="87">
        <f>[1]aparat!F161+'[1]aparat ntpm'!F161+[1]mankap!F161+'[1]mankap HOAK'!F161+[1]patvir!F161</f>
        <v>0</v>
      </c>
    </row>
    <row r="190" spans="1:6" ht="12.75" customHeight="1">
      <c r="A190" s="83">
        <v>5134</v>
      </c>
      <c r="B190" s="93" t="s">
        <v>762</v>
      </c>
      <c r="C190" s="94" t="s">
        <v>763</v>
      </c>
      <c r="D190" s="87">
        <f t="shared" si="5"/>
        <v>3100</v>
      </c>
      <c r="E190" s="92" t="s">
        <v>549</v>
      </c>
      <c r="F190" s="87">
        <f>'[1] sport'!F145+[1]aparat!F162+'[1]aparat ntpm'!F162+[1]mankap!F162+'[1]mankap HOAK'!F162+[1]patvir!F162+'[1]arandzin gaz naxagic'!F146+'[1]chanaparh naxagic'!F146+'[1]arandzin mshakujt hushaxbj.'!F146+'[1]arandzin chanaparh'!F145+[1]poxoc.lusav.!F145+'[1]arandzin komunal'!F145+'[1]mshak.tun սպսսարկում  HOAK'!F146+'[1]arandzin gaz'!F146+'[1]արվեստի դպրոց HOAK'!F145+'[1]01.06.01'!F146+[1]սպորտդպրոց!F145</f>
        <v>3100</v>
      </c>
    </row>
    <row r="191" spans="1:6" ht="11.25" customHeight="1">
      <c r="A191" s="83">
        <v>5200</v>
      </c>
      <c r="B191" s="95" t="s">
        <v>764</v>
      </c>
      <c r="C191" s="91" t="s">
        <v>549</v>
      </c>
      <c r="D191" s="87">
        <f t="shared" si="5"/>
        <v>0</v>
      </c>
      <c r="E191" s="92" t="s">
        <v>166</v>
      </c>
      <c r="F191" s="87">
        <f>SUM(F193:F196)</f>
        <v>0</v>
      </c>
    </row>
    <row r="192" spans="1:6" hidden="1">
      <c r="A192" s="83"/>
      <c r="B192" s="88" t="s">
        <v>547</v>
      </c>
      <c r="C192" s="86"/>
      <c r="D192" s="87"/>
      <c r="E192" s="87"/>
      <c r="F192" s="87"/>
    </row>
    <row r="193" spans="1:6" ht="24.75" customHeight="1">
      <c r="A193" s="83">
        <v>5211</v>
      </c>
      <c r="B193" s="93" t="s">
        <v>765</v>
      </c>
      <c r="C193" s="94" t="s">
        <v>766</v>
      </c>
      <c r="D193" s="87">
        <f t="shared" si="5"/>
        <v>0</v>
      </c>
      <c r="E193" s="92" t="s">
        <v>166</v>
      </c>
      <c r="F193" s="87"/>
    </row>
    <row r="194" spans="1:6" ht="12.75" customHeight="1">
      <c r="A194" s="83">
        <v>5221</v>
      </c>
      <c r="B194" s="93" t="s">
        <v>767</v>
      </c>
      <c r="C194" s="94" t="s">
        <v>768</v>
      </c>
      <c r="D194" s="87">
        <f t="shared" si="5"/>
        <v>0</v>
      </c>
      <c r="E194" s="92" t="s">
        <v>166</v>
      </c>
      <c r="F194" s="87">
        <f>[1]poxoc.lusav.!F148</f>
        <v>0</v>
      </c>
    </row>
    <row r="195" spans="1:6" ht="11.25" customHeight="1">
      <c r="A195" s="83">
        <v>5231</v>
      </c>
      <c r="B195" s="93" t="s">
        <v>769</v>
      </c>
      <c r="C195" s="94" t="s">
        <v>770</v>
      </c>
      <c r="D195" s="87">
        <f t="shared" si="5"/>
        <v>0</v>
      </c>
      <c r="E195" s="92" t="s">
        <v>166</v>
      </c>
      <c r="F195" s="87"/>
    </row>
    <row r="196" spans="1:6" ht="11.25" customHeight="1">
      <c r="A196" s="83">
        <v>5241</v>
      </c>
      <c r="B196" s="93" t="s">
        <v>771</v>
      </c>
      <c r="C196" s="94" t="s">
        <v>772</v>
      </c>
      <c r="D196" s="87">
        <f t="shared" si="5"/>
        <v>0</v>
      </c>
      <c r="E196" s="92" t="s">
        <v>166</v>
      </c>
      <c r="F196" s="87"/>
    </row>
    <row r="197" spans="1:6">
      <c r="A197" s="83">
        <v>5300</v>
      </c>
      <c r="B197" s="95" t="s">
        <v>773</v>
      </c>
      <c r="C197" s="91" t="s">
        <v>549</v>
      </c>
      <c r="D197" s="87">
        <f t="shared" si="5"/>
        <v>0</v>
      </c>
      <c r="E197" s="92" t="s">
        <v>166</v>
      </c>
      <c r="F197" s="87">
        <f>F199</f>
        <v>0</v>
      </c>
    </row>
    <row r="198" spans="1:6" hidden="1">
      <c r="A198" s="83"/>
      <c r="B198" s="88" t="s">
        <v>547</v>
      </c>
      <c r="C198" s="86"/>
      <c r="D198" s="87"/>
      <c r="E198" s="87"/>
      <c r="F198" s="87"/>
    </row>
    <row r="199" spans="1:6" ht="13.5" customHeight="1">
      <c r="A199" s="83">
        <v>5311</v>
      </c>
      <c r="B199" s="93" t="s">
        <v>774</v>
      </c>
      <c r="C199" s="94" t="s">
        <v>775</v>
      </c>
      <c r="D199" s="87">
        <f t="shared" si="5"/>
        <v>0</v>
      </c>
      <c r="E199" s="92" t="s">
        <v>166</v>
      </c>
      <c r="F199" s="87"/>
    </row>
    <row r="200" spans="1:6" ht="21.75" customHeight="1">
      <c r="A200" s="83">
        <v>5400</v>
      </c>
      <c r="B200" s="95" t="s">
        <v>776</v>
      </c>
      <c r="C200" s="91" t="s">
        <v>549</v>
      </c>
      <c r="D200" s="87">
        <f t="shared" si="5"/>
        <v>0</v>
      </c>
      <c r="E200" s="92" t="s">
        <v>166</v>
      </c>
      <c r="F200" s="87">
        <f>SUM(F202:F205)</f>
        <v>0</v>
      </c>
    </row>
    <row r="201" spans="1:6" ht="12" hidden="1" customHeight="1">
      <c r="A201" s="83"/>
      <c r="B201" s="88" t="s">
        <v>547</v>
      </c>
      <c r="C201" s="86"/>
      <c r="D201" s="87"/>
      <c r="E201" s="87"/>
      <c r="F201" s="87"/>
    </row>
    <row r="202" spans="1:6" ht="12" customHeight="1">
      <c r="A202" s="83">
        <v>5411</v>
      </c>
      <c r="B202" s="93" t="s">
        <v>777</v>
      </c>
      <c r="C202" s="94" t="s">
        <v>778</v>
      </c>
      <c r="D202" s="87">
        <f t="shared" si="5"/>
        <v>0</v>
      </c>
      <c r="E202" s="92" t="s">
        <v>166</v>
      </c>
      <c r="F202" s="87"/>
    </row>
    <row r="203" spans="1:6">
      <c r="A203" s="83">
        <v>5421</v>
      </c>
      <c r="B203" s="93" t="s">
        <v>779</v>
      </c>
      <c r="C203" s="94" t="s">
        <v>780</v>
      </c>
      <c r="D203" s="87">
        <f t="shared" si="5"/>
        <v>0</v>
      </c>
      <c r="E203" s="92" t="s">
        <v>166</v>
      </c>
      <c r="F203" s="87"/>
    </row>
    <row r="204" spans="1:6">
      <c r="A204" s="83">
        <v>5431</v>
      </c>
      <c r="B204" s="93" t="s">
        <v>781</v>
      </c>
      <c r="C204" s="94" t="s">
        <v>782</v>
      </c>
      <c r="D204" s="87">
        <f t="shared" si="5"/>
        <v>0</v>
      </c>
      <c r="E204" s="92" t="s">
        <v>166</v>
      </c>
      <c r="F204" s="87"/>
    </row>
    <row r="205" spans="1:6">
      <c r="A205" s="83">
        <v>5441</v>
      </c>
      <c r="B205" s="102" t="s">
        <v>783</v>
      </c>
      <c r="C205" s="94" t="s">
        <v>784</v>
      </c>
      <c r="D205" s="87">
        <f t="shared" si="5"/>
        <v>0</v>
      </c>
      <c r="E205" s="92" t="s">
        <v>166</v>
      </c>
      <c r="F205" s="87"/>
    </row>
    <row r="206" spans="1:6" s="29" customFormat="1" ht="19.5" customHeight="1">
      <c r="A206" s="103">
        <v>5500</v>
      </c>
      <c r="B206" s="104" t="s">
        <v>785</v>
      </c>
      <c r="C206" s="105" t="s">
        <v>549</v>
      </c>
      <c r="D206" s="106">
        <f>D208</f>
        <v>0</v>
      </c>
      <c r="E206" s="105" t="s">
        <v>19</v>
      </c>
      <c r="F206" s="106">
        <f>F208</f>
        <v>0</v>
      </c>
    </row>
    <row r="207" spans="1:6" s="29" customFormat="1" ht="19.5" customHeight="1">
      <c r="A207" s="103"/>
      <c r="B207" s="107" t="s">
        <v>12</v>
      </c>
      <c r="C207" s="108"/>
      <c r="D207" s="109"/>
      <c r="E207" s="109"/>
      <c r="F207" s="109"/>
    </row>
    <row r="208" spans="1:6" s="29" customFormat="1" ht="19.5" customHeight="1">
      <c r="A208" s="103">
        <v>5511</v>
      </c>
      <c r="B208" s="107" t="s">
        <v>786</v>
      </c>
      <c r="C208" s="108" t="s">
        <v>787</v>
      </c>
      <c r="D208" s="110">
        <f>F208</f>
        <v>0</v>
      </c>
      <c r="E208" s="111" t="s">
        <v>788</v>
      </c>
      <c r="F208" s="110"/>
    </row>
    <row r="209" spans="1:6" ht="29.25" customHeight="1">
      <c r="A209" s="112" t="s">
        <v>789</v>
      </c>
      <c r="B209" s="113" t="s">
        <v>790</v>
      </c>
      <c r="C209" s="114" t="s">
        <v>549</v>
      </c>
      <c r="D209" s="87">
        <f t="shared" si="5"/>
        <v>0</v>
      </c>
      <c r="E209" s="87" t="s">
        <v>791</v>
      </c>
      <c r="F209" s="87">
        <f>F211+F216+F224+F227</f>
        <v>0</v>
      </c>
    </row>
    <row r="210" spans="1:6" ht="0.75" hidden="1" customHeight="1">
      <c r="A210" s="112"/>
      <c r="B210" s="93" t="s">
        <v>12</v>
      </c>
      <c r="C210" s="114"/>
      <c r="D210" s="87"/>
      <c r="E210" s="87"/>
      <c r="F210" s="87"/>
    </row>
    <row r="211" spans="1:6" ht="26.25" customHeight="1">
      <c r="A211" s="112" t="s">
        <v>792</v>
      </c>
      <c r="B211" s="95" t="s">
        <v>793</v>
      </c>
      <c r="C211" s="114" t="s">
        <v>549</v>
      </c>
      <c r="D211" s="87">
        <f t="shared" si="5"/>
        <v>0</v>
      </c>
      <c r="E211" s="87" t="s">
        <v>791</v>
      </c>
      <c r="F211" s="87">
        <f>SUM(F213:F215)</f>
        <v>0</v>
      </c>
    </row>
    <row r="212" spans="1:6" hidden="1">
      <c r="A212" s="112"/>
      <c r="B212" s="93" t="s">
        <v>12</v>
      </c>
      <c r="C212" s="114"/>
      <c r="D212" s="87"/>
      <c r="E212" s="87"/>
      <c r="F212" s="87"/>
    </row>
    <row r="213" spans="1:6">
      <c r="A213" s="112" t="s">
        <v>794</v>
      </c>
      <c r="B213" s="93" t="s">
        <v>795</v>
      </c>
      <c r="C213" s="112" t="s">
        <v>796</v>
      </c>
      <c r="D213" s="87">
        <f t="shared" si="5"/>
        <v>0</v>
      </c>
      <c r="E213" s="92" t="s">
        <v>549</v>
      </c>
      <c r="F213" s="87">
        <f>[1]tnt.harab.!F36</f>
        <v>0</v>
      </c>
    </row>
    <row r="214" spans="1:6">
      <c r="A214" s="112" t="s">
        <v>797</v>
      </c>
      <c r="B214" s="93" t="s">
        <v>798</v>
      </c>
      <c r="C214" s="112" t="s">
        <v>799</v>
      </c>
      <c r="D214" s="87">
        <f t="shared" si="5"/>
        <v>0</v>
      </c>
      <c r="E214" s="92" t="s">
        <v>549</v>
      </c>
      <c r="F214" s="87">
        <f>[1]tnt.harab.!F37</f>
        <v>0</v>
      </c>
    </row>
    <row r="215" spans="1:6" ht="13.5" customHeight="1">
      <c r="A215" s="115" t="s">
        <v>800</v>
      </c>
      <c r="B215" s="93" t="s">
        <v>801</v>
      </c>
      <c r="C215" s="112" t="s">
        <v>802</v>
      </c>
      <c r="D215" s="87">
        <f t="shared" si="5"/>
        <v>0</v>
      </c>
      <c r="E215" s="87" t="s">
        <v>791</v>
      </c>
      <c r="F215" s="87">
        <f>[1]tnt.harab.!F38</f>
        <v>0</v>
      </c>
    </row>
    <row r="216" spans="1:6" ht="21" customHeight="1">
      <c r="A216" s="115" t="s">
        <v>803</v>
      </c>
      <c r="B216" s="95" t="s">
        <v>804</v>
      </c>
      <c r="C216" s="114" t="s">
        <v>549</v>
      </c>
      <c r="D216" s="87">
        <f t="shared" si="5"/>
        <v>0</v>
      </c>
      <c r="E216" s="87" t="s">
        <v>791</v>
      </c>
      <c r="F216" s="87">
        <f>F218+F219</f>
        <v>0</v>
      </c>
    </row>
    <row r="217" spans="1:6" hidden="1">
      <c r="A217" s="115"/>
      <c r="B217" s="93" t="s">
        <v>12</v>
      </c>
      <c r="C217" s="114"/>
      <c r="D217" s="87"/>
      <c r="E217" s="87"/>
      <c r="F217" s="87"/>
    </row>
    <row r="218" spans="1:6" ht="25.5" customHeight="1">
      <c r="A218" s="115" t="s">
        <v>805</v>
      </c>
      <c r="B218" s="93" t="s">
        <v>806</v>
      </c>
      <c r="C218" s="112" t="s">
        <v>807</v>
      </c>
      <c r="D218" s="87">
        <f t="shared" si="5"/>
        <v>0</v>
      </c>
      <c r="E218" s="87" t="s">
        <v>791</v>
      </c>
      <c r="F218" s="87">
        <f>[1]tnt.harab.!F41</f>
        <v>0</v>
      </c>
    </row>
    <row r="219" spans="1:6" ht="24" customHeight="1">
      <c r="A219" s="115" t="s">
        <v>808</v>
      </c>
      <c r="B219" s="93" t="s">
        <v>809</v>
      </c>
      <c r="C219" s="114" t="s">
        <v>549</v>
      </c>
      <c r="D219" s="87">
        <f t="shared" si="5"/>
        <v>0</v>
      </c>
      <c r="E219" s="87" t="s">
        <v>791</v>
      </c>
      <c r="F219" s="87">
        <f>SUM(F221:F223)</f>
        <v>0</v>
      </c>
    </row>
    <row r="220" spans="1:6" ht="0.75" hidden="1" customHeight="1">
      <c r="A220" s="115"/>
      <c r="B220" s="93" t="s">
        <v>174</v>
      </c>
      <c r="C220" s="114"/>
      <c r="D220" s="87"/>
      <c r="E220" s="87"/>
      <c r="F220" s="87"/>
    </row>
    <row r="221" spans="1:6">
      <c r="A221" s="115" t="s">
        <v>810</v>
      </c>
      <c r="B221" s="93" t="s">
        <v>811</v>
      </c>
      <c r="C221" s="112" t="s">
        <v>812</v>
      </c>
      <c r="D221" s="87">
        <f t="shared" si="5"/>
        <v>0</v>
      </c>
      <c r="E221" s="87" t="s">
        <v>791</v>
      </c>
      <c r="F221" s="87">
        <f>[1]tnt.harab.!F44</f>
        <v>0</v>
      </c>
    </row>
    <row r="222" spans="1:6">
      <c r="A222" s="115" t="s">
        <v>813</v>
      </c>
      <c r="B222" s="93" t="s">
        <v>814</v>
      </c>
      <c r="C222" s="112" t="s">
        <v>815</v>
      </c>
      <c r="D222" s="87">
        <f t="shared" si="5"/>
        <v>0</v>
      </c>
      <c r="E222" s="87" t="s">
        <v>791</v>
      </c>
      <c r="F222" s="87">
        <f>[1]tnt.harab.!F45</f>
        <v>0</v>
      </c>
    </row>
    <row r="223" spans="1:6" ht="24">
      <c r="A223" s="115" t="s">
        <v>816</v>
      </c>
      <c r="B223" s="98" t="s">
        <v>817</v>
      </c>
      <c r="C223" s="112" t="s">
        <v>818</v>
      </c>
      <c r="D223" s="87">
        <f t="shared" si="5"/>
        <v>0</v>
      </c>
      <c r="E223" s="87" t="s">
        <v>791</v>
      </c>
      <c r="F223" s="87">
        <f>[1]tnt.harab.!F46</f>
        <v>0</v>
      </c>
    </row>
    <row r="224" spans="1:6" ht="27.75" customHeight="1">
      <c r="A224" s="115" t="s">
        <v>819</v>
      </c>
      <c r="B224" s="95" t="s">
        <v>820</v>
      </c>
      <c r="C224" s="114" t="s">
        <v>549</v>
      </c>
      <c r="D224" s="87">
        <f t="shared" si="5"/>
        <v>0</v>
      </c>
      <c r="E224" s="87" t="s">
        <v>791</v>
      </c>
      <c r="F224" s="87">
        <f>F226</f>
        <v>0</v>
      </c>
    </row>
    <row r="225" spans="1:6" hidden="1">
      <c r="A225" s="115"/>
      <c r="B225" s="93" t="s">
        <v>12</v>
      </c>
      <c r="C225" s="114"/>
      <c r="D225" s="87"/>
      <c r="E225" s="87"/>
      <c r="F225" s="87"/>
    </row>
    <row r="226" spans="1:6" ht="10.5" customHeight="1">
      <c r="A226" s="115" t="s">
        <v>821</v>
      </c>
      <c r="B226" s="93" t="s">
        <v>822</v>
      </c>
      <c r="C226" s="112" t="s">
        <v>823</v>
      </c>
      <c r="D226" s="87">
        <f t="shared" si="5"/>
        <v>0</v>
      </c>
      <c r="E226" s="87" t="s">
        <v>791</v>
      </c>
      <c r="F226" s="87">
        <f>[1]tnt.harab.!F49</f>
        <v>0</v>
      </c>
    </row>
    <row r="227" spans="1:6" ht="24.75" customHeight="1">
      <c r="A227" s="115" t="s">
        <v>824</v>
      </c>
      <c r="B227" s="95" t="s">
        <v>825</v>
      </c>
      <c r="C227" s="114" t="s">
        <v>549</v>
      </c>
      <c r="D227" s="87">
        <f t="shared" si="5"/>
        <v>0</v>
      </c>
      <c r="E227" s="87" t="s">
        <v>791</v>
      </c>
      <c r="F227" s="87">
        <f>SUM(F229:F232)</f>
        <v>0</v>
      </c>
    </row>
    <row r="228" spans="1:6" hidden="1">
      <c r="A228" s="115"/>
      <c r="B228" s="95" t="s">
        <v>12</v>
      </c>
      <c r="C228" s="114"/>
      <c r="D228" s="87"/>
      <c r="E228" s="87"/>
      <c r="F228" s="87"/>
    </row>
    <row r="229" spans="1:6">
      <c r="A229" s="115" t="s">
        <v>826</v>
      </c>
      <c r="B229" s="93" t="s">
        <v>827</v>
      </c>
      <c r="C229" s="112" t="s">
        <v>828</v>
      </c>
      <c r="D229" s="87">
        <f t="shared" si="5"/>
        <v>0</v>
      </c>
      <c r="E229" s="87" t="s">
        <v>791</v>
      </c>
      <c r="F229" s="87">
        <f>[1]tnt.harab.!F52</f>
        <v>0</v>
      </c>
    </row>
    <row r="230" spans="1:6" ht="15.75" customHeight="1">
      <c r="A230" s="115" t="s">
        <v>829</v>
      </c>
      <c r="B230" s="93" t="s">
        <v>830</v>
      </c>
      <c r="C230" s="112" t="s">
        <v>831</v>
      </c>
      <c r="D230" s="87">
        <f t="shared" si="5"/>
        <v>0</v>
      </c>
      <c r="E230" s="87" t="s">
        <v>791</v>
      </c>
      <c r="F230" s="87">
        <f>[1]tnt.harab.!F53</f>
        <v>0</v>
      </c>
    </row>
    <row r="231" spans="1:6" ht="24">
      <c r="A231" s="115" t="s">
        <v>832</v>
      </c>
      <c r="B231" s="93" t="s">
        <v>833</v>
      </c>
      <c r="C231" s="112" t="s">
        <v>834</v>
      </c>
      <c r="D231" s="87">
        <f t="shared" si="5"/>
        <v>0</v>
      </c>
      <c r="E231" s="87" t="s">
        <v>791</v>
      </c>
      <c r="F231" s="87">
        <f>[1]tnt.harab.!F54</f>
        <v>0</v>
      </c>
    </row>
    <row r="232" spans="1:6" ht="24">
      <c r="A232" s="115" t="s">
        <v>835</v>
      </c>
      <c r="B232" s="93" t="s">
        <v>836</v>
      </c>
      <c r="C232" s="112" t="s">
        <v>837</v>
      </c>
      <c r="D232" s="87">
        <f t="shared" si="5"/>
        <v>0</v>
      </c>
      <c r="E232" s="87" t="s">
        <v>791</v>
      </c>
      <c r="F232" s="87">
        <f>[1]tnt.harab.!F55</f>
        <v>0</v>
      </c>
    </row>
    <row r="233" spans="1:6" s="119" customFormat="1">
      <c r="A233" s="116"/>
      <c r="B233" s="117"/>
      <c r="C233" s="118"/>
      <c r="F233" s="120"/>
    </row>
    <row r="234" spans="1:6" s="119" customFormat="1">
      <c r="A234" s="116"/>
      <c r="B234" s="117"/>
      <c r="C234" s="118"/>
      <c r="F234" s="120"/>
    </row>
    <row r="235" spans="1:6" s="119" customFormat="1">
      <c r="A235" s="116"/>
      <c r="B235" s="117"/>
      <c r="C235" s="118"/>
      <c r="F235" s="120"/>
    </row>
    <row r="236" spans="1:6" s="119" customFormat="1">
      <c r="A236" s="116"/>
      <c r="B236" s="117"/>
      <c r="C236" s="118"/>
      <c r="F236" s="120"/>
    </row>
    <row r="237" spans="1:6" s="119" customFormat="1">
      <c r="A237" s="116"/>
      <c r="B237" s="117"/>
      <c r="C237" s="118"/>
      <c r="F237" s="120"/>
    </row>
    <row r="238" spans="1:6" s="119" customFormat="1">
      <c r="A238" s="116"/>
      <c r="B238" s="117"/>
      <c r="C238" s="118"/>
      <c r="F238" s="120"/>
    </row>
    <row r="239" spans="1:6" s="119" customFormat="1">
      <c r="A239" s="116"/>
      <c r="B239" s="117"/>
      <c r="C239" s="118"/>
      <c r="F239" s="120"/>
    </row>
    <row r="240" spans="1:6" s="119" customFormat="1">
      <c r="A240" s="116"/>
      <c r="B240" s="117"/>
      <c r="C240" s="118"/>
      <c r="F240" s="120"/>
    </row>
    <row r="241" spans="1:6" s="119" customFormat="1">
      <c r="A241" s="116"/>
      <c r="B241" s="117"/>
      <c r="C241" s="118"/>
      <c r="F241" s="120"/>
    </row>
    <row r="242" spans="1:6" s="119" customFormat="1">
      <c r="A242" s="116"/>
      <c r="B242" s="117"/>
      <c r="C242" s="118"/>
      <c r="F242" s="120"/>
    </row>
    <row r="243" spans="1:6" s="119" customFormat="1">
      <c r="A243" s="116"/>
      <c r="B243" s="117"/>
      <c r="C243" s="118"/>
      <c r="F243" s="120"/>
    </row>
    <row r="244" spans="1:6" s="119" customFormat="1">
      <c r="A244" s="116"/>
      <c r="B244" s="117"/>
      <c r="C244" s="118"/>
      <c r="F244" s="120"/>
    </row>
    <row r="245" spans="1:6" s="119" customFormat="1">
      <c r="A245" s="116"/>
      <c r="B245" s="117"/>
      <c r="C245" s="118"/>
      <c r="F245" s="120"/>
    </row>
    <row r="246" spans="1:6" s="119" customFormat="1">
      <c r="A246" s="116"/>
      <c r="B246" s="117"/>
      <c r="C246" s="118"/>
      <c r="F246" s="120"/>
    </row>
    <row r="247" spans="1:6" s="119" customFormat="1">
      <c r="A247" s="116"/>
      <c r="B247" s="117"/>
      <c r="C247" s="118"/>
      <c r="F247" s="120"/>
    </row>
    <row r="248" spans="1:6" s="119" customFormat="1">
      <c r="A248" s="116"/>
      <c r="B248" s="117"/>
      <c r="C248" s="118"/>
      <c r="F248" s="120"/>
    </row>
    <row r="249" spans="1:6" s="119" customFormat="1">
      <c r="A249" s="116"/>
      <c r="B249" s="117"/>
      <c r="C249" s="118"/>
      <c r="F249" s="120"/>
    </row>
    <row r="250" spans="1:6" s="119" customFormat="1">
      <c r="A250" s="116"/>
      <c r="B250" s="117"/>
      <c r="C250" s="118"/>
      <c r="F250" s="120"/>
    </row>
    <row r="251" spans="1:6" s="119" customFormat="1">
      <c r="A251" s="116"/>
      <c r="B251" s="117"/>
      <c r="C251" s="118"/>
      <c r="F251" s="120"/>
    </row>
    <row r="252" spans="1:6" s="119" customFormat="1">
      <c r="A252" s="116"/>
      <c r="B252" s="117"/>
      <c r="C252" s="118"/>
      <c r="F252" s="120"/>
    </row>
    <row r="253" spans="1:6" s="119" customFormat="1">
      <c r="A253" s="116"/>
      <c r="B253" s="117"/>
      <c r="C253" s="118"/>
      <c r="F253" s="120"/>
    </row>
    <row r="254" spans="1:6" s="119" customFormat="1">
      <c r="A254" s="116"/>
      <c r="B254" s="117"/>
      <c r="C254" s="118"/>
      <c r="F254" s="120"/>
    </row>
    <row r="255" spans="1:6" s="119" customFormat="1">
      <c r="A255" s="116"/>
      <c r="B255" s="117"/>
      <c r="C255" s="118"/>
      <c r="F255" s="120"/>
    </row>
    <row r="256" spans="1:6" s="119" customFormat="1">
      <c r="A256" s="116"/>
      <c r="B256" s="117"/>
      <c r="C256" s="118"/>
      <c r="F256" s="120"/>
    </row>
    <row r="257" spans="1:6" s="119" customFormat="1">
      <c r="A257" s="116"/>
      <c r="B257" s="117"/>
      <c r="C257" s="118"/>
      <c r="F257" s="120"/>
    </row>
    <row r="258" spans="1:6" s="119" customFormat="1">
      <c r="A258" s="116"/>
      <c r="B258" s="117"/>
      <c r="C258" s="118"/>
      <c r="F258" s="120"/>
    </row>
    <row r="259" spans="1:6" s="119" customFormat="1">
      <c r="A259" s="116"/>
      <c r="B259" s="117"/>
      <c r="C259" s="118"/>
      <c r="F259" s="120"/>
    </row>
    <row r="260" spans="1:6" s="119" customFormat="1">
      <c r="A260" s="116"/>
      <c r="B260" s="117"/>
      <c r="C260" s="118"/>
      <c r="F260" s="120"/>
    </row>
    <row r="261" spans="1:6" s="119" customFormat="1">
      <c r="A261" s="116"/>
      <c r="B261" s="117"/>
      <c r="C261" s="118"/>
      <c r="F261" s="120"/>
    </row>
    <row r="262" spans="1:6" s="119" customFormat="1">
      <c r="A262" s="116"/>
      <c r="B262" s="117"/>
      <c r="C262" s="118"/>
      <c r="F262" s="120"/>
    </row>
    <row r="263" spans="1:6" s="119" customFormat="1">
      <c r="A263" s="116"/>
      <c r="B263" s="117"/>
      <c r="C263" s="118"/>
      <c r="F263" s="120"/>
    </row>
    <row r="264" spans="1:6" s="119" customFormat="1">
      <c r="A264" s="116"/>
      <c r="B264" s="117"/>
      <c r="C264" s="118"/>
      <c r="F264" s="120"/>
    </row>
    <row r="265" spans="1:6" s="119" customFormat="1">
      <c r="A265" s="116"/>
      <c r="B265" s="117"/>
      <c r="C265" s="118"/>
      <c r="F265" s="120"/>
    </row>
    <row r="266" spans="1:6" s="119" customFormat="1">
      <c r="A266" s="116"/>
      <c r="B266" s="117"/>
      <c r="C266" s="118"/>
      <c r="F266" s="120"/>
    </row>
    <row r="267" spans="1:6" s="119" customFormat="1">
      <c r="A267" s="116"/>
      <c r="B267" s="117"/>
      <c r="C267" s="118"/>
      <c r="F267" s="120"/>
    </row>
    <row r="268" spans="1:6" s="119" customFormat="1">
      <c r="A268" s="116"/>
      <c r="B268" s="117"/>
      <c r="C268" s="118"/>
      <c r="F268" s="120"/>
    </row>
    <row r="269" spans="1:6" s="119" customFormat="1">
      <c r="A269" s="116"/>
      <c r="B269" s="117"/>
      <c r="C269" s="118"/>
      <c r="F269" s="120"/>
    </row>
    <row r="270" spans="1:6" s="119" customFormat="1">
      <c r="A270" s="116"/>
      <c r="B270" s="117"/>
      <c r="C270" s="118"/>
      <c r="F270" s="120"/>
    </row>
    <row r="271" spans="1:6" s="119" customFormat="1">
      <c r="A271" s="116"/>
      <c r="B271" s="117"/>
      <c r="C271" s="118"/>
      <c r="F271" s="120"/>
    </row>
    <row r="272" spans="1:6" s="119" customFormat="1">
      <c r="A272" s="116"/>
      <c r="B272" s="117"/>
      <c r="C272" s="118"/>
      <c r="F272" s="120"/>
    </row>
    <row r="273" spans="1:6" s="119" customFormat="1">
      <c r="A273" s="116"/>
      <c r="B273" s="117"/>
      <c r="C273" s="118"/>
      <c r="F273" s="120"/>
    </row>
    <row r="274" spans="1:6" s="119" customFormat="1">
      <c r="A274" s="116"/>
      <c r="B274" s="117"/>
      <c r="C274" s="118"/>
      <c r="F274" s="120"/>
    </row>
    <row r="275" spans="1:6" s="119" customFormat="1">
      <c r="A275" s="116"/>
      <c r="B275" s="117"/>
      <c r="C275" s="118"/>
      <c r="F275" s="120"/>
    </row>
    <row r="276" spans="1:6" s="119" customFormat="1">
      <c r="A276" s="116"/>
      <c r="B276" s="117"/>
      <c r="C276" s="118"/>
      <c r="F276" s="120"/>
    </row>
    <row r="277" spans="1:6" s="119" customFormat="1">
      <c r="A277" s="116"/>
      <c r="B277" s="117"/>
      <c r="C277" s="118"/>
      <c r="F277" s="120"/>
    </row>
    <row r="278" spans="1:6" s="119" customFormat="1">
      <c r="A278" s="116"/>
      <c r="B278" s="117"/>
      <c r="C278" s="118"/>
      <c r="F278" s="120"/>
    </row>
    <row r="279" spans="1:6" s="119" customFormat="1">
      <c r="A279" s="116"/>
      <c r="B279" s="117"/>
      <c r="C279" s="118"/>
      <c r="F279" s="120"/>
    </row>
    <row r="280" spans="1:6" s="119" customFormat="1">
      <c r="A280" s="116"/>
      <c r="B280" s="117"/>
      <c r="C280" s="118"/>
      <c r="F280" s="120"/>
    </row>
    <row r="281" spans="1:6" s="119" customFormat="1">
      <c r="A281" s="116"/>
      <c r="B281" s="117"/>
      <c r="C281" s="118"/>
      <c r="F281" s="120"/>
    </row>
    <row r="282" spans="1:6" s="119" customFormat="1">
      <c r="A282" s="116"/>
      <c r="B282" s="117"/>
      <c r="C282" s="118"/>
      <c r="F282" s="120"/>
    </row>
    <row r="283" spans="1:6" s="119" customFormat="1">
      <c r="A283" s="116"/>
      <c r="B283" s="117"/>
      <c r="C283" s="118"/>
      <c r="F283" s="120"/>
    </row>
    <row r="284" spans="1:6" s="119" customFormat="1" ht="65.25" customHeight="1">
      <c r="A284" s="116"/>
      <c r="B284" s="117"/>
      <c r="C284" s="118"/>
      <c r="F284" s="120"/>
    </row>
    <row r="285" spans="1:6" s="119" customFormat="1" ht="39.75" customHeight="1">
      <c r="A285" s="116"/>
      <c r="B285" s="117"/>
      <c r="C285" s="118"/>
      <c r="F285" s="120"/>
    </row>
    <row r="286" spans="1:6" s="119" customFormat="1">
      <c r="A286" s="116"/>
      <c r="B286" s="117"/>
      <c r="C286" s="118"/>
      <c r="F286" s="120"/>
    </row>
    <row r="287" spans="1:6" s="119" customFormat="1">
      <c r="A287" s="116"/>
      <c r="B287" s="117"/>
      <c r="C287" s="118"/>
      <c r="F287" s="120"/>
    </row>
    <row r="288" spans="1:6" s="119" customFormat="1">
      <c r="A288" s="116"/>
      <c r="B288" s="117"/>
      <c r="C288" s="118"/>
      <c r="F288" s="120"/>
    </row>
    <row r="289" spans="1:6" s="119" customFormat="1">
      <c r="A289" s="116"/>
      <c r="B289" s="117"/>
      <c r="C289" s="118"/>
      <c r="F289" s="120"/>
    </row>
    <row r="290" spans="1:6" s="119" customFormat="1">
      <c r="A290" s="116"/>
      <c r="B290" s="117"/>
      <c r="C290" s="118"/>
      <c r="F290" s="120"/>
    </row>
    <row r="291" spans="1:6" s="119" customFormat="1">
      <c r="A291" s="116"/>
      <c r="B291" s="117"/>
      <c r="C291" s="118"/>
      <c r="F291" s="120"/>
    </row>
    <row r="292" spans="1:6" s="119" customFormat="1">
      <c r="A292" s="116"/>
      <c r="B292" s="117"/>
      <c r="C292" s="118"/>
      <c r="F292" s="120"/>
    </row>
    <row r="293" spans="1:6" s="119" customFormat="1">
      <c r="A293" s="116"/>
      <c r="B293" s="117"/>
      <c r="C293" s="118"/>
      <c r="F293" s="120"/>
    </row>
    <row r="294" spans="1:6" s="119" customFormat="1">
      <c r="A294" s="116"/>
      <c r="B294" s="117"/>
      <c r="C294" s="118"/>
      <c r="F294" s="120"/>
    </row>
    <row r="295" spans="1:6" s="119" customFormat="1">
      <c r="A295" s="116"/>
      <c r="B295" s="117"/>
      <c r="C295" s="118"/>
      <c r="F295" s="120"/>
    </row>
    <row r="296" spans="1:6" s="119" customFormat="1">
      <c r="A296" s="116"/>
      <c r="B296" s="117"/>
      <c r="C296" s="118"/>
      <c r="F296" s="120"/>
    </row>
    <row r="297" spans="1:6" s="119" customFormat="1">
      <c r="A297" s="116"/>
      <c r="B297" s="121"/>
      <c r="C297" s="118"/>
      <c r="F297" s="120"/>
    </row>
    <row r="298" spans="1:6" s="119" customFormat="1">
      <c r="A298" s="116"/>
      <c r="B298" s="117"/>
      <c r="C298" s="118"/>
      <c r="F298" s="120"/>
    </row>
    <row r="299" spans="1:6" s="119" customFormat="1">
      <c r="A299" s="116"/>
      <c r="B299" s="117"/>
      <c r="C299" s="118"/>
      <c r="F299" s="120"/>
    </row>
    <row r="300" spans="1:6" s="119" customFormat="1">
      <c r="A300" s="116"/>
      <c r="B300" s="117"/>
      <c r="C300" s="118"/>
      <c r="F300" s="120"/>
    </row>
    <row r="301" spans="1:6" s="119" customFormat="1">
      <c r="A301" s="116"/>
      <c r="B301" s="117"/>
      <c r="C301" s="118"/>
      <c r="F301" s="120"/>
    </row>
    <row r="302" spans="1:6" s="119" customFormat="1">
      <c r="A302" s="116"/>
      <c r="B302" s="117"/>
      <c r="C302" s="118"/>
      <c r="F302" s="120"/>
    </row>
    <row r="303" spans="1:6" s="119" customFormat="1">
      <c r="A303" s="116"/>
      <c r="B303" s="121"/>
      <c r="C303" s="118"/>
      <c r="F303" s="120"/>
    </row>
    <row r="304" spans="1:6" s="119" customFormat="1">
      <c r="A304" s="116"/>
      <c r="B304" s="117"/>
      <c r="C304" s="118"/>
      <c r="F304" s="120"/>
    </row>
    <row r="305" spans="1:6" s="119" customFormat="1">
      <c r="A305" s="116"/>
      <c r="B305" s="117"/>
      <c r="C305" s="118"/>
      <c r="F305" s="120"/>
    </row>
    <row r="306" spans="1:6" s="119" customFormat="1">
      <c r="A306" s="116"/>
      <c r="B306" s="117"/>
      <c r="C306" s="118"/>
      <c r="F306" s="120"/>
    </row>
    <row r="307" spans="1:6" s="119" customFormat="1">
      <c r="A307" s="116"/>
      <c r="B307" s="117"/>
      <c r="C307" s="118"/>
      <c r="F307" s="120"/>
    </row>
    <row r="308" spans="1:6" s="119" customFormat="1">
      <c r="A308" s="116"/>
      <c r="B308" s="117"/>
      <c r="C308" s="118"/>
      <c r="F308" s="120"/>
    </row>
    <row r="309" spans="1:6" s="119" customFormat="1">
      <c r="A309" s="116"/>
      <c r="B309" s="117"/>
      <c r="C309" s="122"/>
      <c r="F309" s="120"/>
    </row>
    <row r="310" spans="1:6" s="119" customFormat="1">
      <c r="A310" s="116"/>
      <c r="B310" s="117"/>
      <c r="C310" s="122"/>
      <c r="F310" s="120"/>
    </row>
    <row r="311" spans="1:6" s="119" customFormat="1">
      <c r="A311" s="116"/>
      <c r="B311" s="117"/>
      <c r="C311" s="122"/>
      <c r="F311" s="120"/>
    </row>
    <row r="312" spans="1:6" s="119" customFormat="1">
      <c r="A312" s="116"/>
      <c r="B312" s="117"/>
      <c r="C312" s="122"/>
      <c r="F312" s="120"/>
    </row>
    <row r="313" spans="1:6" s="119" customFormat="1">
      <c r="A313" s="116"/>
      <c r="B313" s="117"/>
      <c r="C313" s="122"/>
      <c r="F313" s="120"/>
    </row>
    <row r="314" spans="1:6" s="119" customFormat="1">
      <c r="A314" s="116"/>
      <c r="B314" s="117"/>
      <c r="C314" s="122"/>
      <c r="F314" s="120"/>
    </row>
    <row r="315" spans="1:6" s="119" customFormat="1">
      <c r="A315" s="116"/>
      <c r="B315" s="117"/>
      <c r="C315" s="122"/>
      <c r="F315" s="120"/>
    </row>
    <row r="316" spans="1:6" s="119" customFormat="1">
      <c r="A316" s="116"/>
      <c r="B316" s="117"/>
      <c r="C316" s="122"/>
      <c r="F316" s="120"/>
    </row>
    <row r="317" spans="1:6" s="119" customFormat="1">
      <c r="A317" s="116"/>
      <c r="B317" s="117"/>
      <c r="C317" s="122"/>
      <c r="F317" s="120"/>
    </row>
    <row r="318" spans="1:6" s="119" customFormat="1">
      <c r="A318" s="116"/>
      <c r="B318" s="117"/>
      <c r="C318" s="122"/>
      <c r="F318" s="120"/>
    </row>
    <row r="319" spans="1:6" s="119" customFormat="1">
      <c r="A319" s="116"/>
      <c r="B319" s="117"/>
      <c r="C319" s="122"/>
      <c r="F319" s="120"/>
    </row>
    <row r="320" spans="1:6" s="119" customFormat="1">
      <c r="A320" s="116"/>
      <c r="B320" s="117"/>
      <c r="C320" s="122"/>
      <c r="F320" s="120"/>
    </row>
    <row r="321" spans="1:6" s="119" customFormat="1">
      <c r="A321" s="116"/>
      <c r="B321" s="117"/>
      <c r="C321" s="122"/>
      <c r="F321" s="120"/>
    </row>
    <row r="322" spans="1:6" s="119" customFormat="1">
      <c r="A322" s="116"/>
      <c r="B322" s="117"/>
      <c r="C322" s="122"/>
      <c r="F322" s="120"/>
    </row>
    <row r="323" spans="1:6" s="119" customFormat="1">
      <c r="A323" s="116"/>
      <c r="B323" s="117"/>
      <c r="C323" s="122"/>
      <c r="F323" s="120"/>
    </row>
    <row r="324" spans="1:6" s="119" customFormat="1">
      <c r="A324" s="116"/>
      <c r="B324" s="117"/>
      <c r="C324" s="122"/>
      <c r="F324" s="120"/>
    </row>
    <row r="325" spans="1:6" s="119" customFormat="1">
      <c r="A325" s="116"/>
      <c r="B325" s="117"/>
      <c r="C325" s="122"/>
      <c r="F325" s="120"/>
    </row>
    <row r="326" spans="1:6" s="119" customFormat="1">
      <c r="A326" s="116"/>
      <c r="B326" s="117"/>
      <c r="C326" s="122"/>
      <c r="F326" s="120"/>
    </row>
    <row r="327" spans="1:6" s="119" customFormat="1">
      <c r="A327" s="116"/>
      <c r="B327" s="117"/>
      <c r="C327" s="122"/>
      <c r="F327" s="120"/>
    </row>
    <row r="328" spans="1:6" s="119" customFormat="1">
      <c r="A328" s="116"/>
      <c r="B328" s="117"/>
      <c r="C328" s="122"/>
      <c r="F328" s="120"/>
    </row>
    <row r="329" spans="1:6" s="119" customFormat="1">
      <c r="A329" s="116"/>
      <c r="B329" s="117"/>
      <c r="C329" s="122"/>
      <c r="F329" s="120"/>
    </row>
    <row r="330" spans="1:6" s="119" customFormat="1">
      <c r="A330" s="116"/>
      <c r="B330" s="117"/>
      <c r="C330" s="122"/>
      <c r="F330" s="120"/>
    </row>
    <row r="331" spans="1:6" s="119" customFormat="1">
      <c r="A331" s="116"/>
      <c r="B331" s="117"/>
      <c r="C331" s="122"/>
      <c r="F331" s="120"/>
    </row>
    <row r="332" spans="1:6" s="119" customFormat="1">
      <c r="A332" s="116"/>
      <c r="B332" s="117"/>
      <c r="C332" s="122"/>
      <c r="F332" s="120"/>
    </row>
    <row r="333" spans="1:6" s="119" customFormat="1">
      <c r="A333" s="116"/>
      <c r="B333" s="117"/>
      <c r="C333" s="122"/>
      <c r="F333" s="120"/>
    </row>
    <row r="334" spans="1:6" s="119" customFormat="1">
      <c r="A334" s="116"/>
      <c r="B334" s="117"/>
      <c r="C334" s="122"/>
      <c r="F334" s="120"/>
    </row>
    <row r="335" spans="1:6" s="119" customFormat="1">
      <c r="A335" s="116"/>
      <c r="B335" s="117"/>
      <c r="C335" s="122"/>
      <c r="F335" s="120"/>
    </row>
    <row r="336" spans="1:6" s="119" customFormat="1">
      <c r="A336" s="116"/>
      <c r="B336" s="117"/>
      <c r="C336" s="122"/>
      <c r="F336" s="120"/>
    </row>
    <row r="337" spans="1:6" s="119" customFormat="1">
      <c r="A337" s="116"/>
      <c r="B337" s="117"/>
      <c r="C337" s="122"/>
      <c r="F337" s="120"/>
    </row>
    <row r="338" spans="1:6" s="119" customFormat="1">
      <c r="A338" s="116"/>
      <c r="B338" s="117"/>
      <c r="C338" s="122"/>
      <c r="F338" s="120"/>
    </row>
    <row r="339" spans="1:6" s="119" customFormat="1">
      <c r="A339" s="116"/>
      <c r="B339" s="117"/>
      <c r="C339" s="122"/>
      <c r="F339" s="120"/>
    </row>
    <row r="340" spans="1:6" s="119" customFormat="1">
      <c r="A340" s="116"/>
      <c r="B340" s="117"/>
      <c r="C340" s="122"/>
      <c r="F340" s="120"/>
    </row>
    <row r="341" spans="1:6" s="119" customFormat="1">
      <c r="A341" s="116"/>
      <c r="B341" s="117"/>
      <c r="C341" s="122"/>
      <c r="F341" s="120"/>
    </row>
    <row r="342" spans="1:6" s="119" customFormat="1">
      <c r="A342" s="116"/>
      <c r="B342" s="117"/>
      <c r="C342" s="122"/>
      <c r="F342" s="120"/>
    </row>
    <row r="343" spans="1:6" s="119" customFormat="1">
      <c r="A343" s="116"/>
      <c r="B343" s="117"/>
      <c r="C343" s="122"/>
      <c r="F343" s="120"/>
    </row>
    <row r="344" spans="1:6" s="119" customFormat="1">
      <c r="A344" s="116"/>
      <c r="B344" s="117"/>
      <c r="C344" s="122"/>
      <c r="F344" s="120"/>
    </row>
    <row r="345" spans="1:6" s="119" customFormat="1">
      <c r="A345" s="116"/>
      <c r="B345" s="117"/>
      <c r="C345" s="122"/>
      <c r="F345" s="120"/>
    </row>
    <row r="346" spans="1:6" s="119" customFormat="1">
      <c r="A346" s="116"/>
      <c r="B346" s="117"/>
      <c r="C346" s="122"/>
      <c r="F346" s="120"/>
    </row>
    <row r="347" spans="1:6" s="119" customFormat="1">
      <c r="A347" s="116"/>
      <c r="B347" s="117"/>
      <c r="C347" s="122"/>
      <c r="F347" s="120"/>
    </row>
    <row r="348" spans="1:6" s="119" customFormat="1">
      <c r="A348" s="116"/>
      <c r="B348" s="117"/>
      <c r="C348" s="122"/>
      <c r="F348" s="120"/>
    </row>
    <row r="349" spans="1:6" s="119" customFormat="1">
      <c r="A349" s="116"/>
      <c r="B349" s="117"/>
      <c r="C349" s="122"/>
      <c r="F349" s="120"/>
    </row>
    <row r="350" spans="1:6" s="119" customFormat="1">
      <c r="A350" s="116"/>
      <c r="B350" s="117"/>
      <c r="C350" s="122"/>
      <c r="F350" s="120"/>
    </row>
    <row r="351" spans="1:6" s="119" customFormat="1">
      <c r="A351" s="116"/>
      <c r="B351" s="123"/>
      <c r="C351" s="118"/>
      <c r="F351" s="120"/>
    </row>
    <row r="352" spans="1:6" s="119" customFormat="1">
      <c r="A352" s="116"/>
      <c r="B352" s="117"/>
      <c r="C352" s="118"/>
      <c r="F352" s="120"/>
    </row>
    <row r="353" spans="1:6" s="119" customFormat="1">
      <c r="A353" s="116"/>
      <c r="B353" s="117"/>
      <c r="C353" s="122"/>
      <c r="F353" s="120"/>
    </row>
    <row r="354" spans="1:6" s="119" customFormat="1">
      <c r="A354" s="116"/>
      <c r="B354" s="117"/>
      <c r="C354" s="122"/>
      <c r="F354" s="120"/>
    </row>
    <row r="355" spans="1:6" s="119" customFormat="1">
      <c r="A355" s="116"/>
      <c r="B355" s="117"/>
      <c r="C355" s="122"/>
      <c r="F355" s="120"/>
    </row>
    <row r="356" spans="1:6" s="119" customFormat="1">
      <c r="A356" s="116"/>
      <c r="B356" s="117"/>
      <c r="C356" s="122"/>
      <c r="F356" s="120"/>
    </row>
    <row r="357" spans="1:6" s="119" customFormat="1">
      <c r="A357" s="116"/>
      <c r="B357" s="117"/>
      <c r="C357" s="122"/>
      <c r="F357" s="120"/>
    </row>
    <row r="358" spans="1:6" s="119" customFormat="1">
      <c r="A358" s="116"/>
      <c r="B358" s="117"/>
      <c r="C358" s="122"/>
      <c r="F358" s="120"/>
    </row>
    <row r="359" spans="1:6" s="119" customFormat="1">
      <c r="A359" s="116"/>
      <c r="B359" s="117"/>
      <c r="C359" s="122"/>
      <c r="F359" s="120"/>
    </row>
    <row r="360" spans="1:6" s="119" customFormat="1">
      <c r="A360" s="116"/>
      <c r="B360" s="117"/>
      <c r="C360" s="122"/>
      <c r="F360" s="120"/>
    </row>
    <row r="361" spans="1:6" s="119" customFormat="1">
      <c r="A361" s="116"/>
      <c r="B361" s="117"/>
      <c r="C361" s="122"/>
      <c r="F361" s="120"/>
    </row>
    <row r="362" spans="1:6" s="119" customFormat="1">
      <c r="A362" s="116"/>
      <c r="B362" s="117"/>
      <c r="C362" s="122"/>
      <c r="F362" s="120"/>
    </row>
    <row r="363" spans="1:6" s="119" customFormat="1">
      <c r="A363" s="116"/>
      <c r="B363" s="117"/>
      <c r="C363" s="122"/>
      <c r="F363" s="120"/>
    </row>
    <row r="364" spans="1:6" s="119" customFormat="1">
      <c r="A364" s="116"/>
      <c r="B364" s="117"/>
      <c r="C364" s="122"/>
      <c r="F364" s="120"/>
    </row>
    <row r="365" spans="1:6" s="119" customFormat="1">
      <c r="A365" s="116"/>
      <c r="B365" s="117"/>
      <c r="C365" s="122"/>
      <c r="F365" s="120"/>
    </row>
    <row r="366" spans="1:6" s="119" customFormat="1">
      <c r="A366" s="116"/>
      <c r="B366" s="117"/>
      <c r="C366" s="122"/>
      <c r="F366" s="120"/>
    </row>
    <row r="367" spans="1:6" s="119" customFormat="1">
      <c r="A367" s="116"/>
      <c r="B367" s="117"/>
      <c r="C367" s="122"/>
      <c r="F367" s="120"/>
    </row>
    <row r="368" spans="1:6" s="119" customFormat="1">
      <c r="A368" s="116"/>
      <c r="B368" s="117"/>
      <c r="C368" s="122"/>
      <c r="F368" s="120"/>
    </row>
    <row r="369" spans="1:6" s="119" customFormat="1">
      <c r="A369" s="116"/>
      <c r="B369" s="117"/>
      <c r="C369" s="122"/>
      <c r="F369" s="120"/>
    </row>
    <row r="370" spans="1:6" s="119" customFormat="1">
      <c r="A370" s="116"/>
      <c r="B370" s="117"/>
      <c r="C370" s="122"/>
      <c r="F370" s="120"/>
    </row>
    <row r="371" spans="1:6" s="119" customFormat="1">
      <c r="A371" s="116"/>
      <c r="B371" s="117"/>
      <c r="C371" s="122"/>
      <c r="F371" s="120"/>
    </row>
    <row r="372" spans="1:6" s="119" customFormat="1">
      <c r="A372" s="116"/>
      <c r="B372" s="117"/>
      <c r="C372" s="122"/>
      <c r="F372" s="120"/>
    </row>
    <row r="373" spans="1:6" s="119" customFormat="1">
      <c r="A373" s="116"/>
      <c r="B373" s="117"/>
      <c r="C373" s="122"/>
      <c r="F373" s="120"/>
    </row>
    <row r="374" spans="1:6" s="119" customFormat="1">
      <c r="A374" s="116"/>
      <c r="B374" s="117"/>
      <c r="C374" s="122"/>
      <c r="F374" s="120"/>
    </row>
    <row r="375" spans="1:6" s="119" customFormat="1">
      <c r="A375" s="116"/>
      <c r="B375" s="117"/>
      <c r="C375" s="122"/>
      <c r="F375" s="120"/>
    </row>
    <row r="376" spans="1:6" s="119" customFormat="1">
      <c r="A376" s="116"/>
      <c r="B376" s="117"/>
      <c r="C376" s="122"/>
      <c r="F376" s="120"/>
    </row>
    <row r="377" spans="1:6" s="119" customFormat="1">
      <c r="A377" s="116"/>
      <c r="B377" s="117"/>
      <c r="C377" s="122"/>
      <c r="F377" s="120"/>
    </row>
    <row r="378" spans="1:6" s="119" customFormat="1">
      <c r="A378" s="116"/>
      <c r="B378" s="117"/>
      <c r="C378" s="122"/>
      <c r="F378" s="120"/>
    </row>
    <row r="379" spans="1:6" s="119" customFormat="1">
      <c r="A379" s="116"/>
      <c r="B379" s="117"/>
      <c r="C379" s="122"/>
      <c r="F379" s="120"/>
    </row>
    <row r="380" spans="1:6" s="119" customFormat="1">
      <c r="A380" s="116"/>
      <c r="B380" s="117"/>
      <c r="C380" s="122"/>
      <c r="F380" s="120"/>
    </row>
    <row r="381" spans="1:6" s="119" customFormat="1">
      <c r="A381" s="116"/>
      <c r="B381" s="117"/>
      <c r="C381" s="122"/>
      <c r="F381" s="120"/>
    </row>
    <row r="382" spans="1:6" s="119" customFormat="1">
      <c r="A382" s="116"/>
      <c r="B382" s="117"/>
      <c r="C382" s="122"/>
      <c r="F382" s="120"/>
    </row>
    <row r="383" spans="1:6" s="119" customFormat="1">
      <c r="A383" s="116"/>
      <c r="B383" s="117"/>
      <c r="C383" s="122"/>
      <c r="F383" s="120"/>
    </row>
    <row r="384" spans="1:6" s="119" customFormat="1">
      <c r="A384" s="116"/>
      <c r="B384" s="117"/>
      <c r="C384" s="122"/>
      <c r="F384" s="120"/>
    </row>
    <row r="385" spans="1:6" s="119" customFormat="1">
      <c r="A385" s="116"/>
      <c r="B385" s="117"/>
      <c r="C385" s="122"/>
      <c r="F385" s="120"/>
    </row>
    <row r="386" spans="1:6" s="119" customFormat="1">
      <c r="A386" s="116"/>
      <c r="B386" s="117"/>
      <c r="C386" s="122"/>
      <c r="F386" s="120"/>
    </row>
    <row r="387" spans="1:6" s="119" customFormat="1">
      <c r="A387" s="116"/>
      <c r="B387" s="117"/>
      <c r="C387" s="122"/>
      <c r="F387" s="120"/>
    </row>
    <row r="388" spans="1:6" s="119" customFormat="1">
      <c r="A388" s="116"/>
      <c r="B388" s="117"/>
      <c r="C388" s="122"/>
      <c r="F388" s="120"/>
    </row>
    <row r="389" spans="1:6" s="119" customFormat="1">
      <c r="A389" s="116"/>
      <c r="B389" s="117"/>
      <c r="C389" s="122"/>
      <c r="F389" s="120"/>
    </row>
    <row r="390" spans="1:6" s="119" customFormat="1">
      <c r="A390" s="116"/>
      <c r="B390" s="117"/>
      <c r="C390" s="122"/>
      <c r="F390" s="120"/>
    </row>
    <row r="391" spans="1:6" s="119" customFormat="1">
      <c r="A391" s="116"/>
      <c r="B391" s="117"/>
      <c r="C391" s="122"/>
    </row>
    <row r="392" spans="1:6" s="119" customFormat="1" ht="14.4">
      <c r="A392" s="116"/>
      <c r="B392" s="124"/>
      <c r="C392" s="122"/>
    </row>
    <row r="393" spans="1:6" s="119" customFormat="1">
      <c r="A393" s="116"/>
      <c r="B393" s="117"/>
      <c r="C393" s="122"/>
    </row>
    <row r="394" spans="1:6" s="119" customFormat="1">
      <c r="A394" s="116"/>
      <c r="B394" s="117"/>
      <c r="C394" s="122"/>
      <c r="E394" s="120"/>
    </row>
    <row r="395" spans="1:6" s="119" customFormat="1">
      <c r="A395" s="116"/>
      <c r="B395" s="117"/>
      <c r="C395" s="122"/>
      <c r="E395" s="120"/>
    </row>
    <row r="396" spans="1:6" s="119" customFormat="1">
      <c r="A396" s="116"/>
      <c r="B396" s="117"/>
      <c r="C396" s="122"/>
      <c r="E396" s="120"/>
    </row>
    <row r="397" spans="1:6" s="119" customFormat="1">
      <c r="A397" s="116"/>
      <c r="B397" s="117"/>
      <c r="C397" s="122"/>
      <c r="E397" s="120"/>
    </row>
    <row r="398" spans="1:6" s="119" customFormat="1">
      <c r="A398" s="116"/>
      <c r="B398" s="117"/>
      <c r="C398" s="122"/>
      <c r="E398" s="120"/>
    </row>
    <row r="399" spans="1:6" s="119" customFormat="1">
      <c r="A399" s="116"/>
      <c r="B399" s="117"/>
      <c r="C399" s="122"/>
      <c r="E399" s="120"/>
    </row>
    <row r="400" spans="1:6" s="119" customFormat="1">
      <c r="A400" s="116"/>
      <c r="B400" s="117"/>
      <c r="C400" s="122"/>
      <c r="E400" s="120"/>
    </row>
    <row r="401" spans="1:5" s="119" customFormat="1">
      <c r="A401" s="116"/>
      <c r="B401" s="117"/>
      <c r="C401" s="122"/>
      <c r="E401" s="120"/>
    </row>
    <row r="402" spans="1:5" s="119" customFormat="1">
      <c r="A402" s="116"/>
      <c r="B402" s="117"/>
      <c r="C402" s="122"/>
      <c r="E402" s="120"/>
    </row>
    <row r="403" spans="1:5" s="119" customFormat="1">
      <c r="A403" s="116"/>
      <c r="B403" s="117"/>
      <c r="C403" s="122"/>
      <c r="E403" s="120"/>
    </row>
    <row r="404" spans="1:5" s="119" customFormat="1">
      <c r="A404" s="116"/>
      <c r="B404" s="117"/>
      <c r="C404" s="122"/>
      <c r="E404" s="120"/>
    </row>
    <row r="405" spans="1:5" s="119" customFormat="1">
      <c r="A405" s="116"/>
      <c r="B405" s="117"/>
      <c r="C405" s="122"/>
      <c r="E405" s="120"/>
    </row>
    <row r="406" spans="1:5" s="119" customFormat="1">
      <c r="A406" s="116"/>
      <c r="B406" s="117"/>
      <c r="C406" s="122"/>
      <c r="E406" s="120"/>
    </row>
    <row r="407" spans="1:5" s="119" customFormat="1">
      <c r="A407" s="116"/>
      <c r="B407" s="117"/>
      <c r="C407" s="122"/>
      <c r="E407" s="120"/>
    </row>
    <row r="408" spans="1:5" s="119" customFormat="1">
      <c r="A408" s="116"/>
      <c r="B408" s="117"/>
      <c r="C408" s="122"/>
      <c r="E408" s="120"/>
    </row>
    <row r="409" spans="1:5" s="119" customFormat="1">
      <c r="A409" s="116"/>
      <c r="B409" s="117"/>
      <c r="C409" s="122"/>
      <c r="E409" s="120"/>
    </row>
    <row r="410" spans="1:5" s="119" customFormat="1">
      <c r="A410" s="116"/>
      <c r="B410" s="117"/>
      <c r="C410" s="122"/>
      <c r="E410" s="120"/>
    </row>
    <row r="411" spans="1:5" s="119" customFormat="1">
      <c r="A411" s="116"/>
      <c r="B411" s="117"/>
      <c r="C411" s="122"/>
      <c r="E411" s="120"/>
    </row>
    <row r="412" spans="1:5" s="119" customFormat="1">
      <c r="A412" s="116"/>
      <c r="B412" s="117"/>
      <c r="C412" s="122"/>
      <c r="E412" s="120"/>
    </row>
    <row r="413" spans="1:5" s="119" customFormat="1">
      <c r="A413" s="116"/>
      <c r="B413" s="117"/>
      <c r="C413" s="122"/>
      <c r="E413" s="120"/>
    </row>
    <row r="414" spans="1:5" s="119" customFormat="1">
      <c r="A414" s="116"/>
      <c r="B414" s="117"/>
      <c r="C414" s="122"/>
      <c r="E414" s="120"/>
    </row>
    <row r="415" spans="1:5" s="119" customFormat="1">
      <c r="A415" s="116"/>
      <c r="B415" s="117"/>
      <c r="C415" s="122"/>
      <c r="E415" s="120"/>
    </row>
    <row r="416" spans="1:5" s="119" customFormat="1">
      <c r="A416" s="116"/>
      <c r="B416" s="117"/>
      <c r="C416" s="122"/>
      <c r="E416" s="120"/>
    </row>
    <row r="417" spans="1:5" s="119" customFormat="1">
      <c r="A417" s="116"/>
      <c r="B417" s="117"/>
      <c r="C417" s="122"/>
      <c r="E417" s="120"/>
    </row>
    <row r="418" spans="1:5" s="119" customFormat="1">
      <c r="A418" s="116"/>
      <c r="B418" s="117"/>
      <c r="C418" s="122"/>
      <c r="E418" s="120"/>
    </row>
    <row r="419" spans="1:5" s="119" customFormat="1">
      <c r="A419" s="116"/>
      <c r="B419" s="117"/>
      <c r="C419" s="122"/>
      <c r="E419" s="120"/>
    </row>
    <row r="420" spans="1:5" s="119" customFormat="1">
      <c r="A420" s="116"/>
      <c r="B420" s="117"/>
      <c r="C420" s="122"/>
      <c r="E420" s="120"/>
    </row>
    <row r="421" spans="1:5" s="119" customFormat="1">
      <c r="A421" s="116"/>
      <c r="B421" s="117"/>
      <c r="C421" s="122"/>
      <c r="E421" s="120"/>
    </row>
    <row r="422" spans="1:5" s="119" customFormat="1">
      <c r="A422" s="116"/>
      <c r="B422" s="117"/>
      <c r="C422" s="122"/>
      <c r="E422" s="120"/>
    </row>
    <row r="423" spans="1:5" s="119" customFormat="1">
      <c r="A423" s="116"/>
      <c r="B423" s="117"/>
      <c r="C423" s="122"/>
      <c r="E423" s="120"/>
    </row>
    <row r="424" spans="1:5" s="119" customFormat="1">
      <c r="A424" s="116"/>
      <c r="B424" s="117"/>
      <c r="C424" s="122"/>
      <c r="E424" s="120"/>
    </row>
    <row r="425" spans="1:5" s="119" customFormat="1">
      <c r="A425" s="116"/>
      <c r="B425" s="117"/>
      <c r="C425" s="122"/>
      <c r="E425" s="120"/>
    </row>
    <row r="426" spans="1:5" s="119" customFormat="1">
      <c r="A426" s="116"/>
      <c r="B426" s="117"/>
      <c r="C426" s="122"/>
      <c r="E426" s="120"/>
    </row>
    <row r="427" spans="1:5" s="119" customFormat="1">
      <c r="A427" s="116"/>
      <c r="B427" s="117"/>
      <c r="C427" s="122"/>
      <c r="E427" s="120"/>
    </row>
    <row r="428" spans="1:5" s="119" customFormat="1">
      <c r="A428" s="116"/>
      <c r="B428" s="117"/>
      <c r="C428" s="122"/>
      <c r="E428" s="120"/>
    </row>
    <row r="429" spans="1:5" s="119" customFormat="1">
      <c r="A429" s="116"/>
      <c r="B429" s="117"/>
      <c r="C429" s="122"/>
      <c r="E429" s="120"/>
    </row>
    <row r="430" spans="1:5" s="119" customFormat="1">
      <c r="A430" s="116"/>
      <c r="B430" s="117"/>
      <c r="C430" s="122"/>
      <c r="E430" s="120"/>
    </row>
    <row r="431" spans="1:5" s="119" customFormat="1">
      <c r="A431" s="116"/>
      <c r="B431" s="117"/>
      <c r="C431" s="122"/>
      <c r="E431" s="120"/>
    </row>
    <row r="432" spans="1:5" s="119" customFormat="1">
      <c r="A432" s="116"/>
      <c r="B432" s="117"/>
      <c r="C432" s="122"/>
      <c r="E432" s="120"/>
    </row>
    <row r="433" spans="1:5" s="119" customFormat="1">
      <c r="A433" s="116"/>
      <c r="B433" s="117"/>
      <c r="C433" s="122"/>
      <c r="E433" s="120"/>
    </row>
    <row r="434" spans="1:5" s="119" customFormat="1">
      <c r="A434" s="116"/>
      <c r="B434" s="117"/>
      <c r="C434" s="122"/>
      <c r="E434" s="120"/>
    </row>
    <row r="435" spans="1:5" s="119" customFormat="1">
      <c r="A435" s="116"/>
      <c r="B435" s="117"/>
      <c r="C435" s="122"/>
      <c r="E435" s="120"/>
    </row>
    <row r="436" spans="1:5" s="119" customFormat="1">
      <c r="A436" s="116"/>
      <c r="B436" s="117"/>
      <c r="C436" s="122"/>
      <c r="E436" s="120"/>
    </row>
    <row r="437" spans="1:5" s="119" customFormat="1">
      <c r="A437" s="116"/>
      <c r="B437" s="117"/>
      <c r="C437" s="122"/>
      <c r="E437" s="120"/>
    </row>
    <row r="438" spans="1:5" s="119" customFormat="1">
      <c r="A438" s="116"/>
      <c r="B438" s="117"/>
      <c r="C438" s="122"/>
      <c r="E438" s="120"/>
    </row>
    <row r="439" spans="1:5" s="119" customFormat="1">
      <c r="A439" s="116"/>
      <c r="B439" s="125"/>
      <c r="C439" s="122"/>
      <c r="E439" s="120"/>
    </row>
    <row r="440" spans="1:5" s="119" customFormat="1">
      <c r="A440" s="116"/>
      <c r="B440" s="117"/>
      <c r="C440" s="122"/>
      <c r="E440" s="120"/>
    </row>
    <row r="441" spans="1:5" s="119" customFormat="1">
      <c r="A441" s="116"/>
      <c r="B441" s="117"/>
      <c r="C441" s="122"/>
      <c r="E441" s="120"/>
    </row>
    <row r="442" spans="1:5" s="119" customFormat="1">
      <c r="A442" s="116"/>
      <c r="B442" s="117"/>
      <c r="C442" s="122"/>
      <c r="E442" s="120"/>
    </row>
    <row r="443" spans="1:5" s="119" customFormat="1">
      <c r="A443" s="116"/>
      <c r="B443" s="117"/>
      <c r="C443" s="122"/>
      <c r="E443" s="120"/>
    </row>
    <row r="444" spans="1:5" s="119" customFormat="1">
      <c r="A444" s="116"/>
      <c r="B444" s="117"/>
      <c r="C444" s="122"/>
      <c r="E444" s="120"/>
    </row>
    <row r="445" spans="1:5" s="119" customFormat="1">
      <c r="A445" s="116"/>
      <c r="B445" s="117"/>
      <c r="C445" s="122"/>
      <c r="E445" s="120"/>
    </row>
    <row r="446" spans="1:5" s="119" customFormat="1">
      <c r="A446" s="116"/>
      <c r="B446" s="117"/>
      <c r="C446" s="122"/>
      <c r="E446" s="120"/>
    </row>
    <row r="447" spans="1:5" s="119" customFormat="1">
      <c r="A447" s="116"/>
      <c r="B447" s="117"/>
      <c r="C447" s="122"/>
      <c r="E447" s="120"/>
    </row>
    <row r="448" spans="1:5" s="119" customFormat="1">
      <c r="A448" s="116"/>
      <c r="B448" s="117"/>
      <c r="C448" s="122"/>
      <c r="E448" s="120"/>
    </row>
    <row r="449" spans="1:5" s="119" customFormat="1">
      <c r="A449" s="116"/>
      <c r="B449" s="117"/>
      <c r="C449" s="122"/>
      <c r="E449" s="120"/>
    </row>
    <row r="450" spans="1:5" s="119" customFormat="1">
      <c r="A450" s="116"/>
      <c r="B450" s="117"/>
      <c r="C450" s="122"/>
      <c r="E450" s="120"/>
    </row>
    <row r="451" spans="1:5" s="119" customFormat="1">
      <c r="A451" s="116"/>
      <c r="B451" s="117"/>
      <c r="C451" s="122"/>
      <c r="E451" s="120"/>
    </row>
    <row r="452" spans="1:5" s="119" customFormat="1">
      <c r="A452" s="116"/>
      <c r="B452" s="117"/>
      <c r="C452" s="122"/>
      <c r="E452" s="120"/>
    </row>
    <row r="453" spans="1:5" s="119" customFormat="1">
      <c r="A453" s="116"/>
      <c r="B453" s="117"/>
      <c r="C453" s="122"/>
      <c r="E453" s="120"/>
    </row>
    <row r="454" spans="1:5" s="119" customFormat="1">
      <c r="A454" s="116"/>
      <c r="B454" s="117"/>
      <c r="C454" s="122"/>
      <c r="E454" s="120"/>
    </row>
    <row r="455" spans="1:5" s="119" customFormat="1">
      <c r="A455" s="116"/>
      <c r="B455" s="117"/>
      <c r="C455" s="122"/>
      <c r="E455" s="120"/>
    </row>
    <row r="456" spans="1:5" s="119" customFormat="1">
      <c r="A456" s="116"/>
      <c r="B456" s="117"/>
      <c r="C456" s="122"/>
      <c r="E456" s="120"/>
    </row>
    <row r="457" spans="1:5" s="119" customFormat="1">
      <c r="A457" s="116"/>
      <c r="B457" s="117"/>
      <c r="C457" s="122"/>
      <c r="E457" s="120"/>
    </row>
    <row r="458" spans="1:5" s="119" customFormat="1">
      <c r="A458" s="116"/>
      <c r="B458" s="117"/>
      <c r="C458" s="122"/>
      <c r="E458" s="120"/>
    </row>
    <row r="459" spans="1:5" s="119" customFormat="1">
      <c r="A459" s="116"/>
      <c r="B459" s="117"/>
      <c r="C459" s="122"/>
      <c r="E459" s="120"/>
    </row>
    <row r="460" spans="1:5" s="119" customFormat="1">
      <c r="A460" s="116"/>
      <c r="B460" s="117"/>
      <c r="C460" s="122"/>
      <c r="E460" s="120"/>
    </row>
    <row r="461" spans="1:5" s="119" customFormat="1">
      <c r="A461" s="116"/>
      <c r="B461" s="117"/>
      <c r="C461" s="122"/>
      <c r="E461" s="120"/>
    </row>
    <row r="462" spans="1:5" s="119" customFormat="1">
      <c r="A462" s="116"/>
      <c r="B462" s="117"/>
      <c r="C462" s="122"/>
      <c r="E462" s="120"/>
    </row>
    <row r="463" spans="1:5" s="119" customFormat="1">
      <c r="A463" s="116"/>
      <c r="B463" s="117"/>
      <c r="C463" s="122"/>
      <c r="E463" s="120"/>
    </row>
    <row r="464" spans="1:5" s="119" customFormat="1">
      <c r="A464" s="116"/>
      <c r="B464" s="117"/>
      <c r="C464" s="122"/>
      <c r="E464" s="120"/>
    </row>
    <row r="465" spans="1:5" s="119" customFormat="1">
      <c r="A465" s="116"/>
      <c r="B465" s="117"/>
      <c r="C465" s="122"/>
      <c r="E465" s="120"/>
    </row>
    <row r="466" spans="1:5" s="119" customFormat="1">
      <c r="A466" s="116"/>
      <c r="B466" s="121"/>
      <c r="C466" s="122"/>
      <c r="E466" s="120"/>
    </row>
    <row r="467" spans="1:5" s="119" customFormat="1">
      <c r="A467" s="116"/>
      <c r="B467" s="117"/>
      <c r="C467" s="122"/>
      <c r="E467" s="120"/>
    </row>
    <row r="468" spans="1:5" s="119" customFormat="1">
      <c r="A468" s="116"/>
      <c r="B468" s="117"/>
      <c r="C468" s="122"/>
      <c r="E468" s="120"/>
    </row>
    <row r="469" spans="1:5" s="119" customFormat="1">
      <c r="A469" s="116"/>
      <c r="B469" s="117"/>
      <c r="C469" s="122"/>
      <c r="E469" s="120"/>
    </row>
    <row r="470" spans="1:5" s="119" customFormat="1">
      <c r="A470" s="116"/>
      <c r="B470" s="117"/>
      <c r="C470" s="122"/>
      <c r="E470" s="120"/>
    </row>
    <row r="471" spans="1:5" s="119" customFormat="1">
      <c r="A471" s="116"/>
      <c r="B471" s="117"/>
      <c r="C471" s="122"/>
      <c r="E471" s="120"/>
    </row>
    <row r="472" spans="1:5" s="119" customFormat="1">
      <c r="A472" s="116"/>
      <c r="B472" s="117"/>
      <c r="C472" s="122"/>
      <c r="E472" s="120"/>
    </row>
    <row r="473" spans="1:5" s="119" customFormat="1">
      <c r="A473" s="116"/>
      <c r="B473" s="117"/>
      <c r="C473" s="122"/>
      <c r="E473" s="120"/>
    </row>
    <row r="474" spans="1:5" s="119" customFormat="1">
      <c r="A474" s="116"/>
      <c r="B474" s="117"/>
      <c r="C474" s="122"/>
      <c r="E474" s="120"/>
    </row>
    <row r="475" spans="1:5" s="119" customFormat="1">
      <c r="A475" s="116"/>
      <c r="B475" s="117"/>
      <c r="C475" s="122"/>
      <c r="E475" s="120"/>
    </row>
    <row r="476" spans="1:5" s="119" customFormat="1">
      <c r="A476" s="116"/>
      <c r="B476" s="117"/>
      <c r="C476" s="122"/>
      <c r="E476" s="120"/>
    </row>
    <row r="477" spans="1:5" s="119" customFormat="1">
      <c r="A477" s="116"/>
      <c r="B477" s="117"/>
      <c r="C477" s="122"/>
      <c r="E477" s="120"/>
    </row>
    <row r="478" spans="1:5" s="119" customFormat="1">
      <c r="A478" s="116"/>
      <c r="B478" s="117"/>
      <c r="C478" s="122"/>
      <c r="E478" s="120"/>
    </row>
    <row r="479" spans="1:5" s="119" customFormat="1">
      <c r="A479" s="116"/>
      <c r="B479" s="117"/>
      <c r="C479" s="122"/>
      <c r="E479" s="120"/>
    </row>
    <row r="480" spans="1:5" s="119" customFormat="1">
      <c r="A480" s="116"/>
      <c r="B480" s="117"/>
      <c r="C480" s="122"/>
      <c r="E480" s="120"/>
    </row>
    <row r="481" spans="1:5" s="119" customFormat="1">
      <c r="A481" s="116"/>
      <c r="B481" s="117"/>
      <c r="C481" s="122"/>
      <c r="E481" s="120"/>
    </row>
    <row r="482" spans="1:5" s="119" customFormat="1">
      <c r="A482" s="116"/>
      <c r="B482" s="117"/>
      <c r="C482" s="122"/>
      <c r="E482" s="120"/>
    </row>
    <row r="483" spans="1:5" s="119" customFormat="1">
      <c r="A483" s="116"/>
      <c r="B483" s="117"/>
      <c r="C483" s="122"/>
      <c r="E483" s="120"/>
    </row>
    <row r="484" spans="1:5" s="119" customFormat="1">
      <c r="A484" s="116"/>
      <c r="B484" s="117"/>
      <c r="C484" s="122"/>
      <c r="E484" s="120"/>
    </row>
    <row r="485" spans="1:5" s="119" customFormat="1">
      <c r="A485" s="116"/>
      <c r="B485" s="117"/>
      <c r="C485" s="122"/>
      <c r="E485" s="120"/>
    </row>
    <row r="486" spans="1:5" s="119" customFormat="1">
      <c r="A486" s="116"/>
      <c r="B486" s="117"/>
      <c r="C486" s="122"/>
      <c r="E486" s="120"/>
    </row>
    <row r="487" spans="1:5" s="119" customFormat="1">
      <c r="A487" s="116"/>
      <c r="B487" s="117"/>
      <c r="C487" s="122"/>
      <c r="E487" s="120"/>
    </row>
    <row r="488" spans="1:5" s="119" customFormat="1">
      <c r="A488" s="116"/>
      <c r="B488" s="117"/>
      <c r="C488" s="122"/>
      <c r="E488" s="120"/>
    </row>
    <row r="489" spans="1:5" s="119" customFormat="1">
      <c r="A489" s="116"/>
      <c r="B489" s="117"/>
      <c r="C489" s="122"/>
      <c r="E489" s="120"/>
    </row>
    <row r="490" spans="1:5" s="119" customFormat="1">
      <c r="A490" s="116"/>
      <c r="B490" s="117"/>
      <c r="C490" s="122"/>
      <c r="E490" s="120"/>
    </row>
    <row r="491" spans="1:5" s="119" customFormat="1">
      <c r="A491" s="116"/>
      <c r="B491" s="117"/>
      <c r="C491" s="122"/>
      <c r="E491" s="120"/>
    </row>
    <row r="492" spans="1:5" s="119" customFormat="1">
      <c r="A492" s="116"/>
      <c r="B492" s="117"/>
      <c r="C492" s="122"/>
      <c r="E492" s="120"/>
    </row>
    <row r="493" spans="1:5" s="119" customFormat="1">
      <c r="A493" s="116"/>
      <c r="B493" s="117"/>
      <c r="C493" s="122"/>
      <c r="E493" s="120"/>
    </row>
    <row r="494" spans="1:5" s="119" customFormat="1">
      <c r="A494" s="116"/>
      <c r="B494" s="117"/>
      <c r="C494" s="122"/>
      <c r="E494" s="120"/>
    </row>
    <row r="495" spans="1:5" s="119" customFormat="1">
      <c r="A495" s="116"/>
      <c r="B495" s="117"/>
      <c r="C495" s="122"/>
      <c r="E495" s="120"/>
    </row>
    <row r="496" spans="1:5" s="119" customFormat="1">
      <c r="A496" s="116"/>
      <c r="B496" s="117"/>
      <c r="C496" s="122"/>
      <c r="E496" s="120"/>
    </row>
    <row r="497" spans="1:5" s="119" customFormat="1">
      <c r="A497" s="116"/>
      <c r="B497" s="117"/>
      <c r="C497" s="122"/>
      <c r="E497" s="120"/>
    </row>
    <row r="498" spans="1:5" s="119" customFormat="1">
      <c r="A498" s="116"/>
      <c r="B498" s="117"/>
      <c r="C498" s="122"/>
      <c r="E498" s="120"/>
    </row>
    <row r="499" spans="1:5" s="119" customFormat="1">
      <c r="A499" s="116"/>
      <c r="B499" s="117"/>
      <c r="C499" s="122"/>
      <c r="E499" s="120"/>
    </row>
    <row r="500" spans="1:5" s="119" customFormat="1">
      <c r="A500" s="116"/>
      <c r="B500" s="117"/>
      <c r="C500" s="122"/>
      <c r="E500" s="120"/>
    </row>
    <row r="501" spans="1:5" s="119" customFormat="1">
      <c r="A501" s="116"/>
      <c r="B501" s="117"/>
      <c r="C501" s="122"/>
      <c r="E501" s="120"/>
    </row>
    <row r="502" spans="1:5" s="119" customFormat="1">
      <c r="A502" s="116"/>
      <c r="B502" s="117"/>
      <c r="C502" s="122"/>
      <c r="E502" s="120"/>
    </row>
    <row r="503" spans="1:5" s="119" customFormat="1">
      <c r="A503" s="116"/>
      <c r="B503" s="117"/>
      <c r="C503" s="122"/>
      <c r="E503" s="120"/>
    </row>
    <row r="504" spans="1:5" s="119" customFormat="1">
      <c r="A504" s="116"/>
      <c r="B504" s="117"/>
      <c r="C504" s="122"/>
      <c r="E504" s="120"/>
    </row>
    <row r="505" spans="1:5" s="119" customFormat="1">
      <c r="A505" s="116"/>
      <c r="B505" s="117"/>
      <c r="C505" s="122"/>
      <c r="E505" s="120"/>
    </row>
    <row r="506" spans="1:5" s="119" customFormat="1">
      <c r="A506" s="116"/>
      <c r="B506" s="117"/>
      <c r="C506" s="122"/>
      <c r="E506" s="120"/>
    </row>
    <row r="507" spans="1:5" s="119" customFormat="1">
      <c r="A507" s="116"/>
      <c r="B507" s="117"/>
      <c r="C507" s="122"/>
      <c r="E507" s="120"/>
    </row>
    <row r="508" spans="1:5" s="119" customFormat="1">
      <c r="A508" s="116"/>
      <c r="B508" s="117"/>
      <c r="C508" s="122"/>
      <c r="E508" s="120"/>
    </row>
    <row r="509" spans="1:5" s="119" customFormat="1">
      <c r="A509" s="116"/>
      <c r="B509" s="117"/>
      <c r="C509" s="122"/>
      <c r="E509" s="120"/>
    </row>
    <row r="510" spans="1:5" s="119" customFormat="1">
      <c r="A510" s="116"/>
      <c r="B510" s="117"/>
      <c r="C510" s="122"/>
      <c r="E510" s="120"/>
    </row>
    <row r="511" spans="1:5" s="119" customFormat="1">
      <c r="A511" s="116"/>
      <c r="B511" s="117"/>
      <c r="C511" s="122"/>
      <c r="E511" s="120"/>
    </row>
    <row r="512" spans="1:5" s="119" customFormat="1">
      <c r="A512" s="116"/>
      <c r="B512" s="117"/>
      <c r="C512" s="122"/>
      <c r="E512" s="120"/>
    </row>
    <row r="513" spans="1:5" s="119" customFormat="1">
      <c r="A513" s="116"/>
      <c r="B513" s="117"/>
      <c r="C513" s="122"/>
      <c r="E513" s="120"/>
    </row>
    <row r="514" spans="1:5" s="119" customFormat="1">
      <c r="A514" s="116"/>
      <c r="B514" s="117"/>
      <c r="C514" s="122"/>
      <c r="E514" s="120"/>
    </row>
    <row r="515" spans="1:5" s="119" customFormat="1">
      <c r="A515" s="116"/>
      <c r="B515" s="117"/>
      <c r="C515" s="122"/>
      <c r="E515" s="120"/>
    </row>
    <row r="516" spans="1:5" s="119" customFormat="1">
      <c r="A516" s="116"/>
      <c r="B516" s="117"/>
      <c r="C516" s="122"/>
      <c r="E516" s="120"/>
    </row>
    <row r="517" spans="1:5" s="119" customFormat="1">
      <c r="A517" s="116"/>
      <c r="B517" s="117"/>
      <c r="C517" s="122"/>
      <c r="E517" s="120"/>
    </row>
    <row r="518" spans="1:5" s="119" customFormat="1">
      <c r="A518" s="116"/>
      <c r="B518" s="117"/>
      <c r="C518" s="122"/>
      <c r="E518" s="120"/>
    </row>
    <row r="519" spans="1:5" s="119" customFormat="1">
      <c r="A519" s="116"/>
      <c r="B519" s="117"/>
      <c r="C519" s="122"/>
      <c r="E519" s="120"/>
    </row>
    <row r="520" spans="1:5" s="119" customFormat="1">
      <c r="A520" s="116"/>
      <c r="B520" s="117"/>
      <c r="C520" s="122"/>
      <c r="E520" s="120"/>
    </row>
    <row r="521" spans="1:5" s="119" customFormat="1">
      <c r="A521" s="116"/>
      <c r="B521" s="117"/>
      <c r="C521" s="122"/>
      <c r="E521" s="120"/>
    </row>
    <row r="522" spans="1:5" s="119" customFormat="1">
      <c r="A522" s="116"/>
      <c r="B522" s="117"/>
      <c r="C522" s="122"/>
      <c r="E522" s="120"/>
    </row>
    <row r="523" spans="1:5" s="119" customFormat="1">
      <c r="A523" s="116"/>
      <c r="B523" s="117"/>
      <c r="C523" s="122"/>
      <c r="E523" s="120"/>
    </row>
    <row r="524" spans="1:5" s="119" customFormat="1">
      <c r="A524" s="116"/>
      <c r="B524" s="117"/>
      <c r="C524" s="122"/>
      <c r="E524" s="120"/>
    </row>
    <row r="525" spans="1:5" s="119" customFormat="1">
      <c r="A525" s="116"/>
      <c r="B525" s="117"/>
      <c r="C525" s="122"/>
      <c r="E525" s="120"/>
    </row>
    <row r="526" spans="1:5" s="119" customFormat="1">
      <c r="A526" s="116"/>
      <c r="B526" s="117"/>
      <c r="C526" s="122"/>
      <c r="E526" s="120"/>
    </row>
    <row r="527" spans="1:5" s="119" customFormat="1">
      <c r="A527" s="116"/>
      <c r="B527" s="117"/>
      <c r="C527" s="122"/>
      <c r="E527" s="120"/>
    </row>
    <row r="528" spans="1:5" s="119" customFormat="1">
      <c r="A528" s="116"/>
      <c r="B528" s="117"/>
      <c r="C528" s="122"/>
      <c r="E528" s="120"/>
    </row>
    <row r="529" spans="1:5" s="119" customFormat="1">
      <c r="A529" s="116"/>
      <c r="B529" s="117"/>
      <c r="C529" s="122"/>
      <c r="E529" s="120"/>
    </row>
    <row r="530" spans="1:5" s="119" customFormat="1">
      <c r="A530" s="116"/>
      <c r="B530" s="117"/>
      <c r="C530" s="122"/>
      <c r="E530" s="120"/>
    </row>
    <row r="531" spans="1:5" s="119" customFormat="1">
      <c r="A531" s="116"/>
      <c r="B531" s="117"/>
      <c r="C531" s="122"/>
      <c r="E531" s="120"/>
    </row>
    <row r="532" spans="1:5" s="119" customFormat="1">
      <c r="A532" s="116"/>
      <c r="B532" s="117"/>
      <c r="C532" s="122"/>
      <c r="E532" s="120"/>
    </row>
    <row r="533" spans="1:5" s="119" customFormat="1">
      <c r="A533" s="116"/>
      <c r="B533" s="117"/>
      <c r="C533" s="122"/>
      <c r="E533" s="120"/>
    </row>
    <row r="534" spans="1:5" s="119" customFormat="1">
      <c r="A534" s="116"/>
      <c r="B534" s="117"/>
      <c r="C534" s="122"/>
      <c r="E534" s="120"/>
    </row>
    <row r="535" spans="1:5" s="119" customFormat="1">
      <c r="A535" s="116"/>
      <c r="B535" s="117"/>
      <c r="C535" s="122"/>
      <c r="E535" s="120"/>
    </row>
    <row r="536" spans="1:5" s="119" customFormat="1">
      <c r="A536" s="116"/>
      <c r="B536" s="117"/>
      <c r="C536" s="122"/>
      <c r="E536" s="120"/>
    </row>
    <row r="537" spans="1:5" s="119" customFormat="1">
      <c r="A537" s="116"/>
      <c r="B537" s="117"/>
      <c r="C537" s="122"/>
      <c r="E537" s="120"/>
    </row>
    <row r="538" spans="1:5" s="119" customFormat="1">
      <c r="A538" s="116"/>
      <c r="B538" s="117"/>
      <c r="C538" s="122"/>
      <c r="E538" s="120"/>
    </row>
    <row r="539" spans="1:5" s="119" customFormat="1">
      <c r="A539" s="116"/>
      <c r="B539" s="117"/>
      <c r="C539" s="122"/>
      <c r="E539" s="120"/>
    </row>
    <row r="540" spans="1:5" s="119" customFormat="1">
      <c r="A540" s="116"/>
      <c r="B540" s="117"/>
      <c r="C540" s="122"/>
      <c r="E540" s="120"/>
    </row>
    <row r="541" spans="1:5" s="119" customFormat="1">
      <c r="A541" s="116"/>
      <c r="B541" s="117"/>
      <c r="C541" s="122"/>
      <c r="E541" s="120"/>
    </row>
    <row r="542" spans="1:5" s="119" customFormat="1">
      <c r="A542" s="116"/>
      <c r="B542" s="117"/>
      <c r="C542" s="122"/>
      <c r="E542" s="120"/>
    </row>
    <row r="543" spans="1:5" s="119" customFormat="1">
      <c r="A543" s="116"/>
      <c r="B543" s="117"/>
      <c r="C543" s="122"/>
      <c r="E543" s="120"/>
    </row>
    <row r="544" spans="1:5" s="119" customFormat="1">
      <c r="A544" s="116"/>
      <c r="B544" s="117"/>
      <c r="C544" s="122"/>
      <c r="E544" s="120"/>
    </row>
    <row r="545" spans="1:5" s="119" customFormat="1">
      <c r="A545" s="116"/>
      <c r="B545" s="117"/>
      <c r="C545" s="122"/>
      <c r="E545" s="120"/>
    </row>
    <row r="546" spans="1:5" s="119" customFormat="1">
      <c r="A546" s="116"/>
      <c r="B546" s="117"/>
      <c r="C546" s="122"/>
      <c r="E546" s="120"/>
    </row>
    <row r="547" spans="1:5" s="119" customFormat="1">
      <c r="A547" s="116"/>
      <c r="B547" s="117"/>
      <c r="C547" s="122"/>
      <c r="E547" s="120"/>
    </row>
    <row r="548" spans="1:5" s="119" customFormat="1">
      <c r="A548" s="116"/>
      <c r="B548" s="117"/>
      <c r="C548" s="122"/>
      <c r="E548" s="120"/>
    </row>
    <row r="549" spans="1:5" s="119" customFormat="1">
      <c r="A549" s="116"/>
      <c r="B549" s="117"/>
      <c r="C549" s="122"/>
      <c r="E549" s="120"/>
    </row>
    <row r="550" spans="1:5" s="119" customFormat="1">
      <c r="A550" s="116"/>
      <c r="B550" s="117"/>
      <c r="C550" s="122"/>
      <c r="E550" s="120"/>
    </row>
    <row r="551" spans="1:5" s="119" customFormat="1">
      <c r="A551" s="116"/>
      <c r="B551" s="117"/>
      <c r="C551" s="122"/>
      <c r="E551" s="120"/>
    </row>
    <row r="552" spans="1:5" s="119" customFormat="1">
      <c r="A552" s="116"/>
      <c r="B552" s="117"/>
      <c r="C552" s="122"/>
      <c r="E552" s="120"/>
    </row>
    <row r="553" spans="1:5" s="119" customFormat="1">
      <c r="A553" s="116"/>
      <c r="B553" s="117"/>
      <c r="C553" s="122"/>
      <c r="E553" s="120"/>
    </row>
    <row r="554" spans="1:5" s="119" customFormat="1">
      <c r="A554" s="116"/>
      <c r="B554" s="117"/>
      <c r="C554" s="122"/>
      <c r="E554" s="120"/>
    </row>
    <row r="555" spans="1:5" s="119" customFormat="1">
      <c r="A555" s="116"/>
      <c r="B555" s="117"/>
      <c r="C555" s="122"/>
      <c r="E555" s="120"/>
    </row>
    <row r="556" spans="1:5" s="119" customFormat="1">
      <c r="A556" s="116"/>
      <c r="B556" s="117"/>
      <c r="C556" s="122"/>
      <c r="E556" s="120"/>
    </row>
    <row r="557" spans="1:5" s="119" customFormat="1">
      <c r="A557" s="116"/>
      <c r="B557" s="117"/>
      <c r="C557" s="122"/>
      <c r="E557" s="120"/>
    </row>
    <row r="558" spans="1:5" s="119" customFormat="1">
      <c r="A558" s="116"/>
      <c r="B558" s="117"/>
      <c r="C558" s="118"/>
      <c r="E558" s="120"/>
    </row>
    <row r="559" spans="1:5" s="119" customFormat="1">
      <c r="A559" s="116"/>
      <c r="B559" s="117"/>
      <c r="C559" s="118"/>
      <c r="E559" s="120"/>
    </row>
    <row r="560" spans="1:5" s="119" customFormat="1">
      <c r="A560" s="116"/>
      <c r="B560" s="117"/>
      <c r="C560" s="118"/>
      <c r="E560" s="120"/>
    </row>
    <row r="561" spans="1:5" s="119" customFormat="1">
      <c r="A561" s="116"/>
      <c r="B561" s="117"/>
      <c r="C561" s="118"/>
      <c r="E561" s="120"/>
    </row>
    <row r="562" spans="1:5" s="119" customFormat="1">
      <c r="A562" s="116"/>
      <c r="B562" s="117"/>
      <c r="C562" s="118"/>
      <c r="E562" s="120"/>
    </row>
    <row r="563" spans="1:5" s="119" customFormat="1">
      <c r="A563" s="116"/>
      <c r="B563" s="117"/>
      <c r="C563" s="118"/>
      <c r="E563" s="120"/>
    </row>
    <row r="564" spans="1:5" s="119" customFormat="1">
      <c r="A564" s="116"/>
      <c r="B564" s="117"/>
      <c r="C564" s="118"/>
      <c r="E564" s="120"/>
    </row>
    <row r="565" spans="1:5" s="119" customFormat="1">
      <c r="A565" s="116"/>
      <c r="B565" s="117"/>
      <c r="C565" s="118"/>
      <c r="E565" s="120"/>
    </row>
    <row r="566" spans="1:5" s="119" customFormat="1">
      <c r="A566" s="116"/>
      <c r="B566" s="117"/>
      <c r="C566" s="118"/>
      <c r="E566" s="120"/>
    </row>
    <row r="567" spans="1:5" s="119" customFormat="1">
      <c r="A567" s="116"/>
      <c r="B567" s="117"/>
      <c r="C567" s="118"/>
      <c r="E567" s="120"/>
    </row>
    <row r="568" spans="1:5" s="119" customFormat="1">
      <c r="A568" s="116"/>
      <c r="B568" s="117"/>
      <c r="C568" s="118"/>
      <c r="E568" s="120"/>
    </row>
    <row r="569" spans="1:5" s="119" customFormat="1">
      <c r="A569" s="116"/>
      <c r="B569" s="117"/>
      <c r="C569" s="118"/>
      <c r="E569" s="120"/>
    </row>
    <row r="570" spans="1:5" s="119" customFormat="1">
      <c r="A570" s="116"/>
      <c r="B570" s="117"/>
      <c r="C570" s="118"/>
      <c r="E570" s="120"/>
    </row>
    <row r="571" spans="1:5" s="119" customFormat="1">
      <c r="A571" s="116"/>
      <c r="B571" s="117"/>
      <c r="C571" s="118"/>
      <c r="E571" s="120"/>
    </row>
    <row r="572" spans="1:5" s="119" customFormat="1">
      <c r="A572" s="116"/>
      <c r="B572" s="117"/>
      <c r="C572" s="118"/>
      <c r="E572" s="120"/>
    </row>
    <row r="573" spans="1:5" s="119" customFormat="1">
      <c r="A573" s="116"/>
      <c r="B573" s="117"/>
      <c r="C573" s="118"/>
      <c r="E573" s="120"/>
    </row>
    <row r="574" spans="1:5" s="119" customFormat="1" ht="14.4">
      <c r="A574" s="116"/>
      <c r="B574" s="124"/>
      <c r="C574" s="122"/>
      <c r="E574" s="120"/>
    </row>
    <row r="575" spans="1:5" s="119" customFormat="1">
      <c r="A575" s="116"/>
      <c r="B575" s="117"/>
      <c r="C575" s="118"/>
      <c r="E575" s="120"/>
    </row>
    <row r="576" spans="1:5" s="119" customFormat="1">
      <c r="A576" s="116"/>
      <c r="B576" s="117"/>
      <c r="C576" s="118"/>
      <c r="E576" s="120"/>
    </row>
    <row r="577" spans="1:5" s="119" customFormat="1">
      <c r="A577" s="116"/>
      <c r="B577" s="117"/>
      <c r="C577" s="118"/>
      <c r="E577" s="120"/>
    </row>
    <row r="578" spans="1:5" s="119" customFormat="1">
      <c r="A578" s="116"/>
      <c r="B578" s="117"/>
      <c r="C578" s="118"/>
      <c r="E578" s="120"/>
    </row>
    <row r="579" spans="1:5" s="119" customFormat="1">
      <c r="A579" s="116"/>
      <c r="B579" s="117"/>
      <c r="C579" s="118"/>
      <c r="E579" s="120"/>
    </row>
    <row r="580" spans="1:5" s="119" customFormat="1">
      <c r="A580" s="116"/>
      <c r="B580" s="117"/>
      <c r="C580" s="118"/>
      <c r="E580" s="120"/>
    </row>
    <row r="581" spans="1:5" s="119" customFormat="1">
      <c r="A581" s="116"/>
      <c r="B581" s="117"/>
      <c r="C581" s="118"/>
      <c r="E581" s="120"/>
    </row>
    <row r="582" spans="1:5" s="119" customFormat="1">
      <c r="A582" s="116"/>
      <c r="B582" s="117"/>
      <c r="C582" s="118"/>
      <c r="E582" s="120"/>
    </row>
    <row r="583" spans="1:5" s="119" customFormat="1">
      <c r="A583" s="116"/>
      <c r="B583" s="117"/>
      <c r="C583" s="118"/>
      <c r="E583" s="120"/>
    </row>
    <row r="584" spans="1:5" s="119" customFormat="1">
      <c r="A584" s="116"/>
      <c r="B584" s="117"/>
      <c r="C584" s="118"/>
      <c r="E584" s="120"/>
    </row>
    <row r="585" spans="1:5" s="119" customFormat="1">
      <c r="A585" s="116"/>
      <c r="B585" s="117"/>
      <c r="C585" s="118"/>
      <c r="E585" s="120"/>
    </row>
    <row r="586" spans="1:5" s="119" customFormat="1">
      <c r="A586" s="116"/>
      <c r="B586" s="117"/>
      <c r="C586" s="118"/>
      <c r="E586" s="120"/>
    </row>
    <row r="587" spans="1:5" s="119" customFormat="1">
      <c r="A587" s="116"/>
      <c r="B587" s="117"/>
      <c r="C587" s="118"/>
      <c r="E587" s="120"/>
    </row>
    <row r="588" spans="1:5" s="119" customFormat="1">
      <c r="A588" s="116"/>
      <c r="B588" s="117"/>
      <c r="C588" s="118"/>
      <c r="E588" s="120"/>
    </row>
    <row r="589" spans="1:5" s="119" customFormat="1">
      <c r="A589" s="116"/>
      <c r="B589" s="117"/>
      <c r="C589" s="118"/>
      <c r="E589" s="120"/>
    </row>
    <row r="590" spans="1:5" s="119" customFormat="1">
      <c r="A590" s="116"/>
      <c r="B590" s="117"/>
      <c r="C590" s="118"/>
      <c r="E590" s="120"/>
    </row>
    <row r="591" spans="1:5" s="119" customFormat="1" ht="25.5" customHeight="1">
      <c r="A591" s="116"/>
      <c r="B591" s="117"/>
      <c r="C591" s="118"/>
      <c r="E591" s="120"/>
    </row>
    <row r="592" spans="1:5" s="119" customFormat="1">
      <c r="A592" s="116"/>
      <c r="B592" s="117"/>
      <c r="C592" s="118"/>
      <c r="E592" s="120"/>
    </row>
    <row r="593" spans="1:5" s="119" customFormat="1">
      <c r="A593" s="116"/>
      <c r="B593" s="117"/>
      <c r="C593" s="118"/>
      <c r="E593" s="120"/>
    </row>
    <row r="594" spans="1:5" s="119" customFormat="1">
      <c r="A594" s="116"/>
      <c r="B594" s="117"/>
      <c r="C594" s="118"/>
      <c r="E594" s="120"/>
    </row>
    <row r="595" spans="1:5" s="119" customFormat="1">
      <c r="A595" s="116"/>
      <c r="B595" s="117"/>
      <c r="C595" s="118"/>
      <c r="E595" s="120"/>
    </row>
    <row r="596" spans="1:5" s="119" customFormat="1" ht="30.75" customHeight="1">
      <c r="A596" s="116"/>
      <c r="B596" s="117"/>
      <c r="C596" s="118"/>
      <c r="E596" s="120"/>
    </row>
    <row r="597" spans="1:5" s="119" customFormat="1">
      <c r="A597" s="116"/>
      <c r="B597" s="117"/>
      <c r="C597" s="118"/>
      <c r="E597" s="120"/>
    </row>
    <row r="598" spans="1:5" s="119" customFormat="1">
      <c r="A598" s="116"/>
      <c r="B598" s="117"/>
      <c r="C598" s="118"/>
      <c r="E598" s="120"/>
    </row>
    <row r="599" spans="1:5" s="119" customFormat="1">
      <c r="A599" s="116"/>
      <c r="B599" s="117"/>
      <c r="C599" s="118"/>
      <c r="E599" s="120"/>
    </row>
    <row r="600" spans="1:5" s="119" customFormat="1">
      <c r="A600" s="116"/>
      <c r="B600" s="117"/>
      <c r="C600" s="118"/>
      <c r="E600" s="120"/>
    </row>
    <row r="601" spans="1:5" s="119" customFormat="1">
      <c r="A601" s="116"/>
      <c r="B601" s="117"/>
      <c r="C601" s="118"/>
      <c r="E601" s="120"/>
    </row>
    <row r="602" spans="1:5" s="119" customFormat="1" ht="15" customHeight="1">
      <c r="A602" s="116"/>
      <c r="B602" s="117"/>
      <c r="C602" s="118"/>
      <c r="E602" s="120"/>
    </row>
    <row r="603" spans="1:5" s="119" customFormat="1" ht="15" customHeight="1">
      <c r="A603" s="116"/>
      <c r="B603" s="117"/>
      <c r="C603" s="118"/>
      <c r="E603" s="120"/>
    </row>
    <row r="604" spans="1:5" s="119" customFormat="1" ht="15" customHeight="1">
      <c r="A604" s="116"/>
      <c r="B604" s="117"/>
      <c r="C604" s="118"/>
      <c r="E604" s="120"/>
    </row>
    <row r="605" spans="1:5" s="119" customFormat="1" ht="15" customHeight="1">
      <c r="A605" s="116"/>
      <c r="B605" s="117"/>
      <c r="C605" s="118"/>
      <c r="E605" s="120"/>
    </row>
    <row r="606" spans="1:5" s="119" customFormat="1" ht="15" customHeight="1">
      <c r="A606" s="116"/>
      <c r="B606" s="117"/>
      <c r="C606" s="118"/>
      <c r="E606" s="120"/>
    </row>
    <row r="607" spans="1:5" s="119" customFormat="1" ht="15" customHeight="1">
      <c r="A607" s="116"/>
      <c r="B607" s="117"/>
      <c r="C607" s="118"/>
      <c r="E607" s="120"/>
    </row>
    <row r="608" spans="1:5" s="119" customFormat="1" ht="15" customHeight="1">
      <c r="A608" s="116"/>
      <c r="B608" s="117"/>
      <c r="C608" s="118"/>
      <c r="E608" s="120"/>
    </row>
    <row r="609" spans="1:5" s="119" customFormat="1" ht="15" customHeight="1">
      <c r="A609" s="116"/>
      <c r="B609" s="117"/>
      <c r="C609" s="118"/>
      <c r="E609" s="120"/>
    </row>
    <row r="610" spans="1:5" s="119" customFormat="1" ht="15" customHeight="1">
      <c r="A610" s="116"/>
      <c r="B610" s="117"/>
      <c r="C610" s="118"/>
      <c r="E610" s="120"/>
    </row>
    <row r="611" spans="1:5" s="119" customFormat="1" ht="15" customHeight="1">
      <c r="A611" s="116"/>
      <c r="B611" s="117"/>
      <c r="C611" s="118"/>
      <c r="E611" s="120"/>
    </row>
    <row r="612" spans="1:5" s="119" customFormat="1" ht="15" customHeight="1">
      <c r="A612" s="116"/>
      <c r="B612" s="117"/>
      <c r="C612" s="118"/>
      <c r="E612" s="120"/>
    </row>
    <row r="613" spans="1:5" s="119" customFormat="1" ht="15" customHeight="1">
      <c r="A613" s="116"/>
      <c r="B613" s="117"/>
      <c r="C613" s="118"/>
      <c r="E613" s="120"/>
    </row>
    <row r="614" spans="1:5" s="119" customFormat="1" ht="15" customHeight="1">
      <c r="A614" s="116"/>
      <c r="B614" s="117"/>
      <c r="C614" s="118"/>
      <c r="E614" s="120"/>
    </row>
    <row r="615" spans="1:5" s="119" customFormat="1" ht="15" customHeight="1">
      <c r="A615" s="116"/>
      <c r="B615" s="117"/>
      <c r="C615" s="118"/>
      <c r="E615" s="120"/>
    </row>
    <row r="616" spans="1:5" s="119" customFormat="1" ht="15" customHeight="1">
      <c r="A616" s="116"/>
      <c r="B616" s="117"/>
      <c r="C616" s="118"/>
      <c r="E616" s="120"/>
    </row>
    <row r="617" spans="1:5" s="119" customFormat="1" ht="15" customHeight="1">
      <c r="A617" s="116"/>
      <c r="B617" s="117"/>
      <c r="C617" s="118"/>
      <c r="E617" s="120"/>
    </row>
    <row r="618" spans="1:5" s="119" customFormat="1" ht="15" customHeight="1">
      <c r="A618" s="116"/>
      <c r="B618" s="117"/>
      <c r="C618" s="118"/>
      <c r="E618" s="120"/>
    </row>
    <row r="619" spans="1:5" s="119" customFormat="1" ht="15" customHeight="1">
      <c r="A619" s="116"/>
      <c r="B619" s="117"/>
      <c r="C619" s="118"/>
      <c r="E619" s="120"/>
    </row>
    <row r="620" spans="1:5" s="119" customFormat="1" ht="15" customHeight="1">
      <c r="A620" s="116"/>
      <c r="B620" s="117"/>
      <c r="C620" s="118"/>
      <c r="E620" s="120"/>
    </row>
    <row r="621" spans="1:5" s="119" customFormat="1" ht="15" customHeight="1">
      <c r="A621" s="116"/>
      <c r="B621" s="117"/>
      <c r="C621" s="118"/>
      <c r="E621" s="120"/>
    </row>
    <row r="622" spans="1:5" s="119" customFormat="1" ht="15" customHeight="1">
      <c r="A622" s="116"/>
      <c r="B622" s="117"/>
      <c r="C622" s="118"/>
      <c r="E622" s="120"/>
    </row>
    <row r="623" spans="1:5" s="119" customFormat="1" ht="15" customHeight="1">
      <c r="A623" s="116"/>
      <c r="B623" s="117"/>
      <c r="C623" s="118"/>
      <c r="E623" s="120"/>
    </row>
    <row r="624" spans="1:5" s="119" customFormat="1" ht="15" customHeight="1">
      <c r="A624" s="116"/>
      <c r="B624" s="117"/>
      <c r="C624" s="118"/>
      <c r="E624" s="120"/>
    </row>
    <row r="625" spans="1:5" s="119" customFormat="1" ht="15" customHeight="1">
      <c r="A625" s="116"/>
      <c r="B625" s="117"/>
      <c r="C625" s="118"/>
      <c r="E625" s="120"/>
    </row>
    <row r="626" spans="1:5" s="119" customFormat="1" ht="15" customHeight="1">
      <c r="A626" s="116"/>
      <c r="B626" s="117"/>
      <c r="C626" s="118"/>
      <c r="E626" s="120"/>
    </row>
    <row r="627" spans="1:5" s="119" customFormat="1" ht="15" customHeight="1">
      <c r="A627" s="116"/>
      <c r="B627" s="117"/>
      <c r="C627" s="118"/>
      <c r="E627" s="120"/>
    </row>
    <row r="628" spans="1:5" s="119" customFormat="1" ht="15" customHeight="1">
      <c r="A628" s="116"/>
      <c r="B628" s="117"/>
      <c r="C628" s="118"/>
      <c r="E628" s="120"/>
    </row>
    <row r="629" spans="1:5" s="119" customFormat="1" ht="15" customHeight="1">
      <c r="A629" s="116"/>
      <c r="B629" s="117"/>
      <c r="C629" s="118"/>
      <c r="E629" s="120"/>
    </row>
    <row r="630" spans="1:5" s="119" customFormat="1" ht="15" customHeight="1">
      <c r="A630" s="116"/>
      <c r="B630" s="117"/>
      <c r="C630" s="118"/>
      <c r="E630" s="120"/>
    </row>
    <row r="631" spans="1:5" s="119" customFormat="1" ht="15" customHeight="1">
      <c r="A631" s="116"/>
      <c r="B631" s="117"/>
      <c r="C631" s="118"/>
      <c r="E631" s="120"/>
    </row>
    <row r="632" spans="1:5" s="119" customFormat="1" ht="15" customHeight="1">
      <c r="A632" s="116"/>
      <c r="B632" s="117"/>
      <c r="C632" s="118"/>
      <c r="E632" s="120"/>
    </row>
    <row r="633" spans="1:5" s="119" customFormat="1" ht="15" customHeight="1">
      <c r="A633" s="116"/>
      <c r="B633" s="117"/>
      <c r="C633" s="118"/>
      <c r="E633" s="120"/>
    </row>
    <row r="634" spans="1:5" s="119" customFormat="1" ht="15" customHeight="1">
      <c r="A634" s="116"/>
      <c r="B634" s="126"/>
      <c r="C634" s="118"/>
      <c r="E634" s="120"/>
    </row>
    <row r="635" spans="1:5" s="119" customFormat="1" ht="15" customHeight="1">
      <c r="C635" s="127"/>
    </row>
    <row r="636" spans="1:5" s="119" customFormat="1" ht="15" customHeight="1">
      <c r="C636" s="127"/>
    </row>
    <row r="637" spans="1:5" s="119" customFormat="1" ht="15" customHeight="1">
      <c r="C637" s="127"/>
    </row>
    <row r="638" spans="1:5" s="119" customFormat="1" ht="15" customHeight="1">
      <c r="C638" s="127"/>
    </row>
    <row r="639" spans="1:5" s="119" customFormat="1" ht="15" customHeight="1">
      <c r="C639" s="127"/>
    </row>
    <row r="640" spans="1:5" s="119" customFormat="1" ht="15" customHeight="1">
      <c r="C640" s="127"/>
    </row>
    <row r="641" spans="3:3" s="119" customFormat="1" ht="15" customHeight="1">
      <c r="C641" s="127"/>
    </row>
    <row r="642" spans="3:3" s="119" customFormat="1" ht="15" customHeight="1">
      <c r="C642" s="127"/>
    </row>
    <row r="643" spans="3:3" s="119" customFormat="1" ht="15" customHeight="1">
      <c r="C643" s="127"/>
    </row>
    <row r="644" spans="3:3" s="119" customFormat="1" ht="15" customHeight="1">
      <c r="C644" s="127"/>
    </row>
    <row r="645" spans="3:3" s="119" customFormat="1" ht="15" customHeight="1">
      <c r="C645" s="127"/>
    </row>
    <row r="646" spans="3:3" s="119" customFormat="1" ht="15" customHeight="1">
      <c r="C646" s="127"/>
    </row>
    <row r="647" spans="3:3" s="119" customFormat="1" ht="15" customHeight="1">
      <c r="C647" s="127"/>
    </row>
    <row r="648" spans="3:3" s="119" customFormat="1" ht="15" customHeight="1">
      <c r="C648" s="127"/>
    </row>
    <row r="649" spans="3:3" s="119" customFormat="1" ht="15" customHeight="1">
      <c r="C649" s="127"/>
    </row>
    <row r="650" spans="3:3" s="119" customFormat="1" ht="15" customHeight="1">
      <c r="C650" s="127"/>
    </row>
    <row r="651" spans="3:3" s="119" customFormat="1" ht="15" customHeight="1">
      <c r="C651" s="127"/>
    </row>
    <row r="652" spans="3:3" s="119" customFormat="1" ht="15" customHeight="1">
      <c r="C652" s="127"/>
    </row>
    <row r="653" spans="3:3" s="119" customFormat="1" ht="15" customHeight="1">
      <c r="C653" s="127"/>
    </row>
    <row r="654" spans="3:3" s="119" customFormat="1" ht="15" customHeight="1">
      <c r="C654" s="127"/>
    </row>
    <row r="655" spans="3:3" s="119" customFormat="1" ht="15" customHeight="1">
      <c r="C655" s="127"/>
    </row>
    <row r="656" spans="3:3" s="119" customFormat="1" ht="15" customHeight="1">
      <c r="C656" s="127"/>
    </row>
    <row r="657" spans="3:3" s="119" customFormat="1" ht="15" customHeight="1">
      <c r="C657" s="127"/>
    </row>
    <row r="658" spans="3:3" s="119" customFormat="1" ht="15" customHeight="1">
      <c r="C658" s="127"/>
    </row>
    <row r="659" spans="3:3" s="119" customFormat="1" ht="15" customHeight="1">
      <c r="C659" s="127"/>
    </row>
    <row r="660" spans="3:3" s="119" customFormat="1" ht="15" customHeight="1">
      <c r="C660" s="127"/>
    </row>
    <row r="661" spans="3:3" s="119" customFormat="1" ht="15" customHeight="1">
      <c r="C661" s="127"/>
    </row>
    <row r="662" spans="3:3" s="119" customFormat="1" ht="15" customHeight="1">
      <c r="C662" s="127"/>
    </row>
    <row r="663" spans="3:3" s="119" customFormat="1" ht="15" customHeight="1">
      <c r="C663" s="127"/>
    </row>
    <row r="664" spans="3:3" s="119" customFormat="1" ht="15" customHeight="1">
      <c r="C664" s="127"/>
    </row>
    <row r="665" spans="3:3" s="119" customFormat="1" ht="15" customHeight="1">
      <c r="C665" s="127"/>
    </row>
    <row r="666" spans="3:3" s="119" customFormat="1" ht="15" customHeight="1">
      <c r="C666" s="127"/>
    </row>
    <row r="667" spans="3:3" s="119" customFormat="1" ht="15" customHeight="1">
      <c r="C667" s="127"/>
    </row>
    <row r="668" spans="3:3" s="119" customFormat="1" ht="15" customHeight="1">
      <c r="C668" s="127"/>
    </row>
    <row r="669" spans="3:3" s="119" customFormat="1" ht="15" customHeight="1">
      <c r="C669" s="127"/>
    </row>
    <row r="670" spans="3:3" s="119" customFormat="1" ht="15" customHeight="1">
      <c r="C670" s="127"/>
    </row>
    <row r="671" spans="3:3" s="119" customFormat="1" ht="15" customHeight="1">
      <c r="C671" s="127"/>
    </row>
    <row r="672" spans="3:3" s="119" customFormat="1" ht="15" customHeight="1">
      <c r="C672" s="127"/>
    </row>
    <row r="673" spans="3:3" s="119" customFormat="1" ht="15" customHeight="1">
      <c r="C673" s="127"/>
    </row>
    <row r="674" spans="3:3" s="119" customFormat="1" ht="15" customHeight="1">
      <c r="C674" s="127"/>
    </row>
    <row r="675" spans="3:3" s="119" customFormat="1" ht="15" customHeight="1">
      <c r="C675" s="127"/>
    </row>
    <row r="676" spans="3:3" s="119" customFormat="1" ht="15" customHeight="1">
      <c r="C676" s="127"/>
    </row>
    <row r="677" spans="3:3" s="119" customFormat="1" ht="15" customHeight="1">
      <c r="C677" s="127"/>
    </row>
    <row r="678" spans="3:3" s="119" customFormat="1" ht="15" customHeight="1">
      <c r="C678" s="127"/>
    </row>
    <row r="679" spans="3:3" s="119" customFormat="1" ht="15" customHeight="1">
      <c r="C679" s="127"/>
    </row>
    <row r="680" spans="3:3" s="119" customFormat="1" ht="15" customHeight="1">
      <c r="C680" s="127"/>
    </row>
    <row r="681" spans="3:3" s="119" customFormat="1" ht="15" customHeight="1">
      <c r="C681" s="127"/>
    </row>
    <row r="682" spans="3:3" s="119" customFormat="1" ht="15" customHeight="1">
      <c r="C682" s="127"/>
    </row>
    <row r="683" spans="3:3" s="119" customFormat="1" ht="15" customHeight="1">
      <c r="C683" s="127"/>
    </row>
    <row r="684" spans="3:3" s="119" customFormat="1" ht="15" customHeight="1">
      <c r="C684" s="127"/>
    </row>
    <row r="685" spans="3:3" s="119" customFormat="1" ht="15" customHeight="1">
      <c r="C685" s="127"/>
    </row>
    <row r="686" spans="3:3" s="119" customFormat="1" ht="15" customHeight="1">
      <c r="C686" s="127"/>
    </row>
    <row r="687" spans="3:3" s="119" customFormat="1" ht="15" customHeight="1">
      <c r="C687" s="127"/>
    </row>
    <row r="688" spans="3:3" s="119" customFormat="1" ht="15" customHeight="1">
      <c r="C688" s="127"/>
    </row>
    <row r="689" spans="3:3" s="119" customFormat="1" ht="15" customHeight="1">
      <c r="C689" s="127"/>
    </row>
    <row r="690" spans="3:3" s="119" customFormat="1" ht="15" customHeight="1">
      <c r="C690" s="127"/>
    </row>
    <row r="691" spans="3:3" s="119" customFormat="1" ht="15" customHeight="1">
      <c r="C691" s="127"/>
    </row>
    <row r="692" spans="3:3" s="119" customFormat="1" ht="15" customHeight="1">
      <c r="C692" s="127"/>
    </row>
    <row r="693" spans="3:3" s="119" customFormat="1" ht="15" customHeight="1">
      <c r="C693" s="127"/>
    </row>
    <row r="694" spans="3:3" s="119" customFormat="1" ht="15" customHeight="1">
      <c r="C694" s="127"/>
    </row>
    <row r="695" spans="3:3" s="119" customFormat="1" ht="15" customHeight="1">
      <c r="C695" s="127"/>
    </row>
    <row r="696" spans="3:3" s="119" customFormat="1" ht="15" customHeight="1">
      <c r="C696" s="127"/>
    </row>
    <row r="697" spans="3:3" s="119" customFormat="1" ht="15" customHeight="1">
      <c r="C697" s="127"/>
    </row>
    <row r="698" spans="3:3" s="119" customFormat="1" ht="15" customHeight="1">
      <c r="C698" s="127"/>
    </row>
    <row r="699" spans="3:3" s="119" customFormat="1" ht="15" customHeight="1">
      <c r="C699" s="127"/>
    </row>
    <row r="700" spans="3:3" s="119" customFormat="1" ht="15" customHeight="1">
      <c r="C700" s="127"/>
    </row>
    <row r="701" spans="3:3" s="119" customFormat="1" ht="15" customHeight="1">
      <c r="C701" s="127"/>
    </row>
    <row r="702" spans="3:3" s="119" customFormat="1" ht="15" customHeight="1">
      <c r="C702" s="127"/>
    </row>
    <row r="703" spans="3:3" s="119" customFormat="1" ht="15" customHeight="1">
      <c r="C703" s="127"/>
    </row>
    <row r="704" spans="3:3" s="119" customFormat="1" ht="15" customHeight="1">
      <c r="C704" s="127"/>
    </row>
    <row r="705" spans="3:3" s="119" customFormat="1" ht="15" customHeight="1">
      <c r="C705" s="127"/>
    </row>
    <row r="706" spans="3:3" s="119" customFormat="1" ht="15" customHeight="1">
      <c r="C706" s="127"/>
    </row>
    <row r="707" spans="3:3" s="119" customFormat="1" ht="15" customHeight="1">
      <c r="C707" s="127"/>
    </row>
    <row r="708" spans="3:3" s="119" customFormat="1" ht="15" customHeight="1">
      <c r="C708" s="127"/>
    </row>
    <row r="709" spans="3:3" s="119" customFormat="1" ht="15" customHeight="1">
      <c r="C709" s="127"/>
    </row>
    <row r="710" spans="3:3" s="119" customFormat="1" ht="15" customHeight="1">
      <c r="C710" s="127"/>
    </row>
    <row r="711" spans="3:3" s="119" customFormat="1" ht="15" customHeight="1">
      <c r="C711" s="127"/>
    </row>
    <row r="712" spans="3:3" s="119" customFormat="1" ht="15" customHeight="1">
      <c r="C712" s="127"/>
    </row>
    <row r="713" spans="3:3" s="119" customFormat="1" ht="15" customHeight="1">
      <c r="C713" s="127"/>
    </row>
    <row r="714" spans="3:3" s="119" customFormat="1" ht="15" customHeight="1">
      <c r="C714" s="127"/>
    </row>
    <row r="715" spans="3:3" s="119" customFormat="1" ht="15" customHeight="1">
      <c r="C715" s="127"/>
    </row>
    <row r="716" spans="3:3" s="119" customFormat="1" ht="15" customHeight="1">
      <c r="C716" s="127"/>
    </row>
    <row r="717" spans="3:3" s="119" customFormat="1" ht="15" customHeight="1">
      <c r="C717" s="127"/>
    </row>
    <row r="718" spans="3:3" s="119" customFormat="1" ht="15" customHeight="1">
      <c r="C718" s="127"/>
    </row>
    <row r="719" spans="3:3" s="119" customFormat="1" ht="15" customHeight="1">
      <c r="C719" s="127"/>
    </row>
    <row r="720" spans="3:3" s="119" customFormat="1" ht="15" customHeight="1">
      <c r="C720" s="127"/>
    </row>
    <row r="721" spans="3:3" s="119" customFormat="1">
      <c r="C721" s="127"/>
    </row>
    <row r="722" spans="3:3" s="119" customFormat="1">
      <c r="C722" s="127"/>
    </row>
    <row r="723" spans="3:3" s="119" customFormat="1">
      <c r="C723" s="127"/>
    </row>
    <row r="724" spans="3:3" s="119" customFormat="1">
      <c r="C724" s="127"/>
    </row>
    <row r="725" spans="3:3" s="119" customFormat="1">
      <c r="C725" s="127"/>
    </row>
    <row r="726" spans="3:3" s="119" customFormat="1">
      <c r="C726" s="127"/>
    </row>
    <row r="727" spans="3:3" s="119" customFormat="1">
      <c r="C727" s="127"/>
    </row>
    <row r="728" spans="3:3" s="119" customFormat="1">
      <c r="C728" s="127"/>
    </row>
    <row r="729" spans="3:3" s="119" customFormat="1">
      <c r="C729" s="127"/>
    </row>
    <row r="730" spans="3:3" s="119" customFormat="1">
      <c r="C730" s="127"/>
    </row>
    <row r="731" spans="3:3" s="119" customFormat="1">
      <c r="C731" s="127"/>
    </row>
    <row r="732" spans="3:3" s="119" customFormat="1">
      <c r="C732" s="127"/>
    </row>
    <row r="733" spans="3:3" s="119" customFormat="1">
      <c r="C733" s="127"/>
    </row>
    <row r="734" spans="3:3" s="119" customFormat="1">
      <c r="C734" s="127"/>
    </row>
    <row r="735" spans="3:3" s="119" customFormat="1">
      <c r="C735" s="127"/>
    </row>
    <row r="736" spans="3:3" s="119" customFormat="1">
      <c r="C736" s="127"/>
    </row>
    <row r="737" spans="3:3" s="119" customFormat="1">
      <c r="C737" s="127"/>
    </row>
    <row r="738" spans="3:3" s="119" customFormat="1">
      <c r="C738" s="127"/>
    </row>
    <row r="739" spans="3:3" s="119" customFormat="1">
      <c r="C739" s="127"/>
    </row>
    <row r="740" spans="3:3" s="119" customFormat="1">
      <c r="C740" s="127"/>
    </row>
    <row r="741" spans="3:3" s="119" customFormat="1">
      <c r="C741" s="127"/>
    </row>
    <row r="742" spans="3:3" s="119" customFormat="1">
      <c r="C742" s="127"/>
    </row>
    <row r="743" spans="3:3" s="119" customFormat="1">
      <c r="C743" s="127"/>
    </row>
    <row r="744" spans="3:3" s="119" customFormat="1">
      <c r="C744" s="127"/>
    </row>
    <row r="745" spans="3:3" s="119" customFormat="1">
      <c r="C745" s="127"/>
    </row>
    <row r="746" spans="3:3" s="119" customFormat="1">
      <c r="C746" s="127"/>
    </row>
    <row r="747" spans="3:3" s="119" customFormat="1">
      <c r="C747" s="127"/>
    </row>
    <row r="748" spans="3:3" s="119" customFormat="1">
      <c r="C748" s="127"/>
    </row>
    <row r="749" spans="3:3" s="119" customFormat="1">
      <c r="C749" s="127"/>
    </row>
    <row r="750" spans="3:3" s="119" customFormat="1">
      <c r="C750" s="127"/>
    </row>
    <row r="751" spans="3:3" s="119" customFormat="1">
      <c r="C751" s="127"/>
    </row>
    <row r="752" spans="3:3" s="119" customFormat="1">
      <c r="C752" s="127"/>
    </row>
    <row r="753" spans="3:3" s="119" customFormat="1">
      <c r="C753" s="127"/>
    </row>
    <row r="754" spans="3:3" s="119" customFormat="1">
      <c r="C754" s="127"/>
    </row>
    <row r="755" spans="3:3" s="119" customFormat="1">
      <c r="C755" s="127"/>
    </row>
    <row r="756" spans="3:3" s="119" customFormat="1">
      <c r="C756" s="127"/>
    </row>
    <row r="757" spans="3:3" s="119" customFormat="1">
      <c r="C757" s="127"/>
    </row>
    <row r="758" spans="3:3" s="119" customFormat="1">
      <c r="C758" s="127"/>
    </row>
    <row r="759" spans="3:3" s="119" customFormat="1">
      <c r="C759" s="127"/>
    </row>
    <row r="760" spans="3:3" s="119" customFormat="1">
      <c r="C760" s="127"/>
    </row>
    <row r="761" spans="3:3" s="119" customFormat="1">
      <c r="C761" s="127"/>
    </row>
    <row r="762" spans="3:3" s="119" customFormat="1">
      <c r="C762" s="127"/>
    </row>
    <row r="763" spans="3:3" s="119" customFormat="1">
      <c r="C763" s="127"/>
    </row>
    <row r="764" spans="3:3" s="119" customFormat="1">
      <c r="C764" s="127"/>
    </row>
    <row r="765" spans="3:3" s="119" customFormat="1">
      <c r="C765" s="127"/>
    </row>
    <row r="766" spans="3:3" s="119" customFormat="1">
      <c r="C766" s="127"/>
    </row>
    <row r="767" spans="3:3" s="119" customFormat="1">
      <c r="C767" s="127"/>
    </row>
    <row r="768" spans="3:3" s="119" customFormat="1">
      <c r="C768" s="127"/>
    </row>
    <row r="769" spans="3:3" s="119" customFormat="1">
      <c r="C769" s="127"/>
    </row>
    <row r="770" spans="3:3" s="119" customFormat="1">
      <c r="C770" s="127"/>
    </row>
    <row r="771" spans="3:3" s="119" customFormat="1">
      <c r="C771" s="127"/>
    </row>
    <row r="772" spans="3:3" s="119" customFormat="1">
      <c r="C772" s="127"/>
    </row>
    <row r="773" spans="3:3" s="119" customFormat="1">
      <c r="C773" s="127"/>
    </row>
    <row r="774" spans="3:3" s="119" customFormat="1">
      <c r="C774" s="127"/>
    </row>
    <row r="775" spans="3:3" s="119" customFormat="1">
      <c r="C775" s="127"/>
    </row>
    <row r="776" spans="3:3" s="119" customFormat="1">
      <c r="C776" s="127"/>
    </row>
    <row r="777" spans="3:3" s="119" customFormat="1">
      <c r="C777" s="127"/>
    </row>
    <row r="778" spans="3:3" s="119" customFormat="1">
      <c r="C778" s="127"/>
    </row>
    <row r="779" spans="3:3" s="119" customFormat="1">
      <c r="C779" s="127"/>
    </row>
    <row r="780" spans="3:3" s="119" customFormat="1">
      <c r="C780" s="127"/>
    </row>
    <row r="781" spans="3:3" s="119" customFormat="1">
      <c r="C781" s="127"/>
    </row>
    <row r="782" spans="3:3" s="119" customFormat="1">
      <c r="C782" s="127"/>
    </row>
    <row r="783" spans="3:3" s="119" customFormat="1">
      <c r="C783" s="127"/>
    </row>
    <row r="784" spans="3:3" s="119" customFormat="1">
      <c r="C784" s="127"/>
    </row>
    <row r="785" spans="3:3" s="119" customFormat="1">
      <c r="C785" s="127"/>
    </row>
    <row r="786" spans="3:3" s="119" customFormat="1">
      <c r="C786" s="127"/>
    </row>
    <row r="787" spans="3:3" s="119" customFormat="1">
      <c r="C787" s="127"/>
    </row>
    <row r="788" spans="3:3" s="119" customFormat="1">
      <c r="C788" s="127"/>
    </row>
    <row r="789" spans="3:3" s="119" customFormat="1">
      <c r="C789" s="127"/>
    </row>
    <row r="790" spans="3:3" s="119" customFormat="1">
      <c r="C790" s="127"/>
    </row>
    <row r="791" spans="3:3" s="119" customFormat="1">
      <c r="C791" s="127"/>
    </row>
    <row r="792" spans="3:3" s="119" customFormat="1">
      <c r="C792" s="127"/>
    </row>
    <row r="793" spans="3:3" s="119" customFormat="1">
      <c r="C793" s="127"/>
    </row>
    <row r="794" spans="3:3" s="119" customFormat="1">
      <c r="C794" s="127"/>
    </row>
    <row r="795" spans="3:3" s="119" customFormat="1">
      <c r="C795" s="127"/>
    </row>
    <row r="796" spans="3:3" s="119" customFormat="1">
      <c r="C796" s="127"/>
    </row>
    <row r="797" spans="3:3" s="119" customFormat="1">
      <c r="C797" s="127"/>
    </row>
    <row r="798" spans="3:3" s="119" customFormat="1">
      <c r="C798" s="127"/>
    </row>
    <row r="799" spans="3:3" s="119" customFormat="1">
      <c r="C799" s="127"/>
    </row>
    <row r="800" spans="3:3" s="119" customFormat="1">
      <c r="C800" s="127"/>
    </row>
    <row r="801" spans="3:3" s="119" customFormat="1">
      <c r="C801" s="127"/>
    </row>
    <row r="802" spans="3:3" s="119" customFormat="1">
      <c r="C802" s="127"/>
    </row>
    <row r="803" spans="3:3" s="119" customFormat="1">
      <c r="C803" s="127"/>
    </row>
    <row r="804" spans="3:3" s="119" customFormat="1">
      <c r="C804" s="127"/>
    </row>
    <row r="805" spans="3:3" s="119" customFormat="1">
      <c r="C805" s="127"/>
    </row>
    <row r="806" spans="3:3" s="119" customFormat="1">
      <c r="C806" s="127"/>
    </row>
    <row r="807" spans="3:3" s="119" customFormat="1">
      <c r="C807" s="127"/>
    </row>
    <row r="808" spans="3:3" s="119" customFormat="1">
      <c r="C808" s="127"/>
    </row>
    <row r="809" spans="3:3" s="119" customFormat="1">
      <c r="C809" s="127"/>
    </row>
    <row r="810" spans="3:3" s="119" customFormat="1">
      <c r="C810" s="127"/>
    </row>
    <row r="811" spans="3:3" s="119" customFormat="1">
      <c r="C811" s="127"/>
    </row>
    <row r="812" spans="3:3" s="119" customFormat="1">
      <c r="C812" s="127"/>
    </row>
    <row r="813" spans="3:3" s="119" customFormat="1">
      <c r="C813" s="127"/>
    </row>
    <row r="814" spans="3:3" s="119" customFormat="1">
      <c r="C814" s="127"/>
    </row>
    <row r="815" spans="3:3" s="119" customFormat="1">
      <c r="C815" s="127"/>
    </row>
    <row r="816" spans="3:3" s="119" customFormat="1">
      <c r="C816" s="127"/>
    </row>
    <row r="817" spans="3:3" s="119" customFormat="1">
      <c r="C817" s="127"/>
    </row>
    <row r="818" spans="3:3" s="119" customFormat="1">
      <c r="C818" s="127"/>
    </row>
    <row r="819" spans="3:3" s="119" customFormat="1">
      <c r="C819" s="127"/>
    </row>
    <row r="820" spans="3:3" s="119" customFormat="1">
      <c r="C820" s="127"/>
    </row>
    <row r="821" spans="3:3" s="119" customFormat="1">
      <c r="C821" s="127"/>
    </row>
    <row r="822" spans="3:3" s="119" customFormat="1">
      <c r="C822" s="127"/>
    </row>
    <row r="823" spans="3:3" s="119" customFormat="1">
      <c r="C823" s="127"/>
    </row>
    <row r="824" spans="3:3" s="119" customFormat="1">
      <c r="C824" s="127"/>
    </row>
    <row r="825" spans="3:3" s="119" customFormat="1">
      <c r="C825" s="127"/>
    </row>
    <row r="826" spans="3:3" s="119" customFormat="1">
      <c r="C826" s="127"/>
    </row>
    <row r="827" spans="3:3" s="119" customFormat="1">
      <c r="C827" s="127"/>
    </row>
    <row r="828" spans="3:3" s="119" customFormat="1">
      <c r="C828" s="127"/>
    </row>
    <row r="829" spans="3:3" s="119" customFormat="1">
      <c r="C829" s="127"/>
    </row>
    <row r="830" spans="3:3" s="119" customFormat="1">
      <c r="C830" s="127"/>
    </row>
    <row r="831" spans="3:3" s="119" customFormat="1">
      <c r="C831" s="127"/>
    </row>
    <row r="832" spans="3:3" s="119" customFormat="1">
      <c r="C832" s="127"/>
    </row>
    <row r="833" spans="3:3" s="119" customFormat="1">
      <c r="C833" s="127"/>
    </row>
    <row r="834" spans="3:3" s="119" customFormat="1">
      <c r="C834" s="127"/>
    </row>
    <row r="835" spans="3:3" s="119" customFormat="1">
      <c r="C835" s="127"/>
    </row>
    <row r="836" spans="3:3" s="119" customFormat="1">
      <c r="C836" s="127"/>
    </row>
    <row r="837" spans="3:3" s="119" customFormat="1">
      <c r="C837" s="127"/>
    </row>
    <row r="838" spans="3:3" s="119" customFormat="1">
      <c r="C838" s="127"/>
    </row>
    <row r="839" spans="3:3" s="119" customFormat="1">
      <c r="C839" s="127"/>
    </row>
    <row r="840" spans="3:3" s="119" customFormat="1">
      <c r="C840" s="127"/>
    </row>
    <row r="841" spans="3:3" s="119" customFormat="1">
      <c r="C841" s="127"/>
    </row>
    <row r="842" spans="3:3" s="119" customFormat="1">
      <c r="C842" s="127"/>
    </row>
    <row r="843" spans="3:3" s="119" customFormat="1">
      <c r="C843" s="127"/>
    </row>
    <row r="844" spans="3:3" s="119" customFormat="1">
      <c r="C844" s="127"/>
    </row>
    <row r="845" spans="3:3" s="119" customFormat="1">
      <c r="C845" s="127"/>
    </row>
    <row r="846" spans="3:3" s="119" customFormat="1">
      <c r="C846" s="127"/>
    </row>
    <row r="847" spans="3:3" s="119" customFormat="1">
      <c r="C847" s="127"/>
    </row>
    <row r="848" spans="3:3" s="119" customFormat="1">
      <c r="C848" s="127"/>
    </row>
    <row r="849" spans="3:3" s="119" customFormat="1">
      <c r="C849" s="127"/>
    </row>
    <row r="850" spans="3:3" s="119" customFormat="1">
      <c r="C850" s="127"/>
    </row>
    <row r="851" spans="3:3" s="119" customFormat="1">
      <c r="C851" s="127"/>
    </row>
    <row r="852" spans="3:3" s="119" customFormat="1">
      <c r="C852" s="127"/>
    </row>
    <row r="853" spans="3:3" s="119" customFormat="1">
      <c r="C853" s="127"/>
    </row>
    <row r="854" spans="3:3" s="119" customFormat="1">
      <c r="C854" s="127"/>
    </row>
    <row r="855" spans="3:3" s="119" customFormat="1">
      <c r="C855" s="127"/>
    </row>
    <row r="856" spans="3:3" s="119" customFormat="1">
      <c r="C856" s="127"/>
    </row>
    <row r="857" spans="3:3" s="119" customFormat="1">
      <c r="C857" s="127"/>
    </row>
    <row r="858" spans="3:3" s="119" customFormat="1">
      <c r="C858" s="127"/>
    </row>
    <row r="859" spans="3:3" s="119" customFormat="1">
      <c r="C859" s="127"/>
    </row>
    <row r="860" spans="3:3" s="119" customFormat="1">
      <c r="C860" s="127"/>
    </row>
    <row r="861" spans="3:3" s="119" customFormat="1">
      <c r="C861" s="127"/>
    </row>
    <row r="862" spans="3:3" s="119" customFormat="1">
      <c r="C862" s="127"/>
    </row>
    <row r="863" spans="3:3" s="119" customFormat="1">
      <c r="C863" s="127"/>
    </row>
    <row r="864" spans="3:3" s="119" customFormat="1">
      <c r="C864" s="127"/>
    </row>
    <row r="865" spans="3:3" s="119" customFormat="1">
      <c r="C865" s="127"/>
    </row>
    <row r="866" spans="3:3" s="119" customFormat="1">
      <c r="C866" s="127"/>
    </row>
    <row r="867" spans="3:3" s="119" customFormat="1">
      <c r="C867" s="127"/>
    </row>
    <row r="868" spans="3:3" s="119" customFormat="1">
      <c r="C868" s="127"/>
    </row>
    <row r="869" spans="3:3" s="119" customFormat="1">
      <c r="C869" s="127"/>
    </row>
    <row r="870" spans="3:3" s="119" customFormat="1">
      <c r="C870" s="127"/>
    </row>
    <row r="871" spans="3:3" s="119" customFormat="1">
      <c r="C871" s="127"/>
    </row>
    <row r="872" spans="3:3" s="119" customFormat="1">
      <c r="C872" s="127"/>
    </row>
    <row r="873" spans="3:3" s="119" customFormat="1">
      <c r="C873" s="127"/>
    </row>
    <row r="874" spans="3:3" s="119" customFormat="1">
      <c r="C874" s="127"/>
    </row>
    <row r="875" spans="3:3" s="119" customFormat="1">
      <c r="C875" s="127"/>
    </row>
    <row r="876" spans="3:3" s="119" customFormat="1">
      <c r="C876" s="127"/>
    </row>
    <row r="877" spans="3:3" s="119" customFormat="1">
      <c r="C877" s="127"/>
    </row>
    <row r="878" spans="3:3" s="119" customFormat="1">
      <c r="C878" s="127"/>
    </row>
    <row r="879" spans="3:3" s="119" customFormat="1">
      <c r="C879" s="127"/>
    </row>
    <row r="880" spans="3:3" s="119" customFormat="1">
      <c r="C880" s="127"/>
    </row>
    <row r="881" spans="3:3" s="119" customFormat="1">
      <c r="C881" s="127"/>
    </row>
    <row r="882" spans="3:3" s="119" customFormat="1">
      <c r="C882" s="127"/>
    </row>
    <row r="883" spans="3:3" s="119" customFormat="1">
      <c r="C883" s="127"/>
    </row>
    <row r="884" spans="3:3" s="119" customFormat="1">
      <c r="C884" s="127"/>
    </row>
    <row r="885" spans="3:3" s="119" customFormat="1">
      <c r="C885" s="127"/>
    </row>
    <row r="886" spans="3:3" s="119" customFormat="1">
      <c r="C886" s="127"/>
    </row>
    <row r="887" spans="3:3" s="119" customFormat="1">
      <c r="C887" s="127"/>
    </row>
    <row r="888" spans="3:3" s="119" customFormat="1">
      <c r="C888" s="127"/>
    </row>
    <row r="889" spans="3:3" s="119" customFormat="1">
      <c r="C889" s="127"/>
    </row>
    <row r="890" spans="3:3" s="119" customFormat="1">
      <c r="C890" s="127"/>
    </row>
    <row r="891" spans="3:3" s="119" customFormat="1">
      <c r="C891" s="127"/>
    </row>
    <row r="892" spans="3:3" s="119" customFormat="1">
      <c r="C892" s="127"/>
    </row>
    <row r="893" spans="3:3" s="119" customFormat="1">
      <c r="C893" s="127"/>
    </row>
    <row r="894" spans="3:3" s="119" customFormat="1">
      <c r="C894" s="127"/>
    </row>
    <row r="895" spans="3:3" s="119" customFormat="1">
      <c r="C895" s="127"/>
    </row>
    <row r="896" spans="3:3" s="119" customFormat="1">
      <c r="C896" s="127"/>
    </row>
    <row r="897" spans="3:3" s="119" customFormat="1">
      <c r="C897" s="127"/>
    </row>
    <row r="898" spans="3:3" s="119" customFormat="1">
      <c r="C898" s="127"/>
    </row>
    <row r="899" spans="3:3" s="119" customFormat="1">
      <c r="C899" s="127"/>
    </row>
    <row r="900" spans="3:3" s="119" customFormat="1">
      <c r="C900" s="127"/>
    </row>
    <row r="901" spans="3:3" s="119" customFormat="1">
      <c r="C901" s="127"/>
    </row>
    <row r="902" spans="3:3" s="119" customFormat="1">
      <c r="C902" s="127"/>
    </row>
    <row r="903" spans="3:3" s="119" customFormat="1">
      <c r="C903" s="127"/>
    </row>
    <row r="904" spans="3:3" s="119" customFormat="1">
      <c r="C904" s="127"/>
    </row>
    <row r="905" spans="3:3" s="119" customFormat="1">
      <c r="C905" s="127"/>
    </row>
    <row r="906" spans="3:3" s="119" customFormat="1">
      <c r="C906" s="127"/>
    </row>
    <row r="907" spans="3:3" s="119" customFormat="1">
      <c r="C907" s="127"/>
    </row>
    <row r="908" spans="3:3" s="119" customFormat="1">
      <c r="C908" s="127"/>
    </row>
    <row r="909" spans="3:3" s="119" customFormat="1">
      <c r="C909" s="127"/>
    </row>
  </sheetData>
  <mergeCells count="5">
    <mergeCell ref="A1:F1"/>
    <mergeCell ref="A2:F2"/>
    <mergeCell ref="A5:A6"/>
    <mergeCell ref="D5:D6"/>
    <mergeCell ref="E5:F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247"/>
  <sheetViews>
    <sheetView workbookViewId="0">
      <selection activeCell="K24" sqref="K24"/>
    </sheetView>
  </sheetViews>
  <sheetFormatPr defaultRowHeight="13.8"/>
  <cols>
    <col min="1" max="1" width="5.5546875" style="30" customWidth="1"/>
    <col min="2" max="2" width="37.33203125" style="30" customWidth="1"/>
    <col min="3" max="3" width="9.6640625" style="30" customWidth="1"/>
    <col min="4" max="4" width="10" style="30" customWidth="1"/>
    <col min="5" max="5" width="10.33203125" style="30" customWidth="1"/>
    <col min="6" max="6" width="8.88671875" style="30" customWidth="1"/>
    <col min="7" max="7" width="9.109375" style="30"/>
    <col min="8" max="8" width="11" style="30" customWidth="1"/>
    <col min="9" max="9" width="12.6640625" style="30" customWidth="1"/>
    <col min="10" max="256" width="9.109375" style="30"/>
    <col min="257" max="257" width="5.5546875" style="30" customWidth="1"/>
    <col min="258" max="258" width="39" style="30" customWidth="1"/>
    <col min="259" max="259" width="14.109375" style="30" customWidth="1"/>
    <col min="260" max="260" width="13" style="30" customWidth="1"/>
    <col min="261" max="261" width="13.44140625" style="30" customWidth="1"/>
    <col min="262" max="262" width="11.109375" style="30" customWidth="1"/>
    <col min="263" max="263" width="9.109375" style="30"/>
    <col min="264" max="264" width="11" style="30" customWidth="1"/>
    <col min="265" max="265" width="12.6640625" style="30" customWidth="1"/>
    <col min="266" max="512" width="9.109375" style="30"/>
    <col min="513" max="513" width="5.5546875" style="30" customWidth="1"/>
    <col min="514" max="514" width="39" style="30" customWidth="1"/>
    <col min="515" max="515" width="14.109375" style="30" customWidth="1"/>
    <col min="516" max="516" width="13" style="30" customWidth="1"/>
    <col min="517" max="517" width="13.44140625" style="30" customWidth="1"/>
    <col min="518" max="518" width="11.109375" style="30" customWidth="1"/>
    <col min="519" max="519" width="9.109375" style="30"/>
    <col min="520" max="520" width="11" style="30" customWidth="1"/>
    <col min="521" max="521" width="12.6640625" style="30" customWidth="1"/>
    <col min="522" max="768" width="9.109375" style="30"/>
    <col min="769" max="769" width="5.5546875" style="30" customWidth="1"/>
    <col min="770" max="770" width="39" style="30" customWidth="1"/>
    <col min="771" max="771" width="14.109375" style="30" customWidth="1"/>
    <col min="772" max="772" width="13" style="30" customWidth="1"/>
    <col min="773" max="773" width="13.44140625" style="30" customWidth="1"/>
    <col min="774" max="774" width="11.109375" style="30" customWidth="1"/>
    <col min="775" max="775" width="9.109375" style="30"/>
    <col min="776" max="776" width="11" style="30" customWidth="1"/>
    <col min="777" max="777" width="12.6640625" style="30" customWidth="1"/>
    <col min="778" max="1024" width="9.109375" style="30"/>
    <col min="1025" max="1025" width="5.5546875" style="30" customWidth="1"/>
    <col min="1026" max="1026" width="39" style="30" customWidth="1"/>
    <col min="1027" max="1027" width="14.109375" style="30" customWidth="1"/>
    <col min="1028" max="1028" width="13" style="30" customWidth="1"/>
    <col min="1029" max="1029" width="13.44140625" style="30" customWidth="1"/>
    <col min="1030" max="1030" width="11.109375" style="30" customWidth="1"/>
    <col min="1031" max="1031" width="9.109375" style="30"/>
    <col min="1032" max="1032" width="11" style="30" customWidth="1"/>
    <col min="1033" max="1033" width="12.6640625" style="30" customWidth="1"/>
    <col min="1034" max="1280" width="9.109375" style="30"/>
    <col min="1281" max="1281" width="5.5546875" style="30" customWidth="1"/>
    <col min="1282" max="1282" width="39" style="30" customWidth="1"/>
    <col min="1283" max="1283" width="14.109375" style="30" customWidth="1"/>
    <col min="1284" max="1284" width="13" style="30" customWidth="1"/>
    <col min="1285" max="1285" width="13.44140625" style="30" customWidth="1"/>
    <col min="1286" max="1286" width="11.109375" style="30" customWidth="1"/>
    <col min="1287" max="1287" width="9.109375" style="30"/>
    <col min="1288" max="1288" width="11" style="30" customWidth="1"/>
    <col min="1289" max="1289" width="12.6640625" style="30" customWidth="1"/>
    <col min="1290" max="1536" width="9.109375" style="30"/>
    <col min="1537" max="1537" width="5.5546875" style="30" customWidth="1"/>
    <col min="1538" max="1538" width="39" style="30" customWidth="1"/>
    <col min="1539" max="1539" width="14.109375" style="30" customWidth="1"/>
    <col min="1540" max="1540" width="13" style="30" customWidth="1"/>
    <col min="1541" max="1541" width="13.44140625" style="30" customWidth="1"/>
    <col min="1542" max="1542" width="11.109375" style="30" customWidth="1"/>
    <col min="1543" max="1543" width="9.109375" style="30"/>
    <col min="1544" max="1544" width="11" style="30" customWidth="1"/>
    <col min="1545" max="1545" width="12.6640625" style="30" customWidth="1"/>
    <col min="1546" max="1792" width="9.109375" style="30"/>
    <col min="1793" max="1793" width="5.5546875" style="30" customWidth="1"/>
    <col min="1794" max="1794" width="39" style="30" customWidth="1"/>
    <col min="1795" max="1795" width="14.109375" style="30" customWidth="1"/>
    <col min="1796" max="1796" width="13" style="30" customWidth="1"/>
    <col min="1797" max="1797" width="13.44140625" style="30" customWidth="1"/>
    <col min="1798" max="1798" width="11.109375" style="30" customWidth="1"/>
    <col min="1799" max="1799" width="9.109375" style="30"/>
    <col min="1800" max="1800" width="11" style="30" customWidth="1"/>
    <col min="1801" max="1801" width="12.6640625" style="30" customWidth="1"/>
    <col min="1802" max="2048" width="9.109375" style="30"/>
    <col min="2049" max="2049" width="5.5546875" style="30" customWidth="1"/>
    <col min="2050" max="2050" width="39" style="30" customWidth="1"/>
    <col min="2051" max="2051" width="14.109375" style="30" customWidth="1"/>
    <col min="2052" max="2052" width="13" style="30" customWidth="1"/>
    <col min="2053" max="2053" width="13.44140625" style="30" customWidth="1"/>
    <col min="2054" max="2054" width="11.109375" style="30" customWidth="1"/>
    <col min="2055" max="2055" width="9.109375" style="30"/>
    <col min="2056" max="2056" width="11" style="30" customWidth="1"/>
    <col min="2057" max="2057" width="12.6640625" style="30" customWidth="1"/>
    <col min="2058" max="2304" width="9.109375" style="30"/>
    <col min="2305" max="2305" width="5.5546875" style="30" customWidth="1"/>
    <col min="2306" max="2306" width="39" style="30" customWidth="1"/>
    <col min="2307" max="2307" width="14.109375" style="30" customWidth="1"/>
    <col min="2308" max="2308" width="13" style="30" customWidth="1"/>
    <col min="2309" max="2309" width="13.44140625" style="30" customWidth="1"/>
    <col min="2310" max="2310" width="11.109375" style="30" customWidth="1"/>
    <col min="2311" max="2311" width="9.109375" style="30"/>
    <col min="2312" max="2312" width="11" style="30" customWidth="1"/>
    <col min="2313" max="2313" width="12.6640625" style="30" customWidth="1"/>
    <col min="2314" max="2560" width="9.109375" style="30"/>
    <col min="2561" max="2561" width="5.5546875" style="30" customWidth="1"/>
    <col min="2562" max="2562" width="39" style="30" customWidth="1"/>
    <col min="2563" max="2563" width="14.109375" style="30" customWidth="1"/>
    <col min="2564" max="2564" width="13" style="30" customWidth="1"/>
    <col min="2565" max="2565" width="13.44140625" style="30" customWidth="1"/>
    <col min="2566" max="2566" width="11.109375" style="30" customWidth="1"/>
    <col min="2567" max="2567" width="9.109375" style="30"/>
    <col min="2568" max="2568" width="11" style="30" customWidth="1"/>
    <col min="2569" max="2569" width="12.6640625" style="30" customWidth="1"/>
    <col min="2570" max="2816" width="9.109375" style="30"/>
    <col min="2817" max="2817" width="5.5546875" style="30" customWidth="1"/>
    <col min="2818" max="2818" width="39" style="30" customWidth="1"/>
    <col min="2819" max="2819" width="14.109375" style="30" customWidth="1"/>
    <col min="2820" max="2820" width="13" style="30" customWidth="1"/>
    <col min="2821" max="2821" width="13.44140625" style="30" customWidth="1"/>
    <col min="2822" max="2822" width="11.109375" style="30" customWidth="1"/>
    <col min="2823" max="2823" width="9.109375" style="30"/>
    <col min="2824" max="2824" width="11" style="30" customWidth="1"/>
    <col min="2825" max="2825" width="12.6640625" style="30" customWidth="1"/>
    <col min="2826" max="3072" width="9.109375" style="30"/>
    <col min="3073" max="3073" width="5.5546875" style="30" customWidth="1"/>
    <col min="3074" max="3074" width="39" style="30" customWidth="1"/>
    <col min="3075" max="3075" width="14.109375" style="30" customWidth="1"/>
    <col min="3076" max="3076" width="13" style="30" customWidth="1"/>
    <col min="3077" max="3077" width="13.44140625" style="30" customWidth="1"/>
    <col min="3078" max="3078" width="11.109375" style="30" customWidth="1"/>
    <col min="3079" max="3079" width="9.109375" style="30"/>
    <col min="3080" max="3080" width="11" style="30" customWidth="1"/>
    <col min="3081" max="3081" width="12.6640625" style="30" customWidth="1"/>
    <col min="3082" max="3328" width="9.109375" style="30"/>
    <col min="3329" max="3329" width="5.5546875" style="30" customWidth="1"/>
    <col min="3330" max="3330" width="39" style="30" customWidth="1"/>
    <col min="3331" max="3331" width="14.109375" style="30" customWidth="1"/>
    <col min="3332" max="3332" width="13" style="30" customWidth="1"/>
    <col min="3333" max="3333" width="13.44140625" style="30" customWidth="1"/>
    <col min="3334" max="3334" width="11.109375" style="30" customWidth="1"/>
    <col min="3335" max="3335" width="9.109375" style="30"/>
    <col min="3336" max="3336" width="11" style="30" customWidth="1"/>
    <col min="3337" max="3337" width="12.6640625" style="30" customWidth="1"/>
    <col min="3338" max="3584" width="9.109375" style="30"/>
    <col min="3585" max="3585" width="5.5546875" style="30" customWidth="1"/>
    <col min="3586" max="3586" width="39" style="30" customWidth="1"/>
    <col min="3587" max="3587" width="14.109375" style="30" customWidth="1"/>
    <col min="3588" max="3588" width="13" style="30" customWidth="1"/>
    <col min="3589" max="3589" width="13.44140625" style="30" customWidth="1"/>
    <col min="3590" max="3590" width="11.109375" style="30" customWidth="1"/>
    <col min="3591" max="3591" width="9.109375" style="30"/>
    <col min="3592" max="3592" width="11" style="30" customWidth="1"/>
    <col min="3593" max="3593" width="12.6640625" style="30" customWidth="1"/>
    <col min="3594" max="3840" width="9.109375" style="30"/>
    <col min="3841" max="3841" width="5.5546875" style="30" customWidth="1"/>
    <col min="3842" max="3842" width="39" style="30" customWidth="1"/>
    <col min="3843" max="3843" width="14.109375" style="30" customWidth="1"/>
    <col min="3844" max="3844" width="13" style="30" customWidth="1"/>
    <col min="3845" max="3845" width="13.44140625" style="30" customWidth="1"/>
    <col min="3846" max="3846" width="11.109375" style="30" customWidth="1"/>
    <col min="3847" max="3847" width="9.109375" style="30"/>
    <col min="3848" max="3848" width="11" style="30" customWidth="1"/>
    <col min="3849" max="3849" width="12.6640625" style="30" customWidth="1"/>
    <col min="3850" max="4096" width="9.109375" style="30"/>
    <col min="4097" max="4097" width="5.5546875" style="30" customWidth="1"/>
    <col min="4098" max="4098" width="39" style="30" customWidth="1"/>
    <col min="4099" max="4099" width="14.109375" style="30" customWidth="1"/>
    <col min="4100" max="4100" width="13" style="30" customWidth="1"/>
    <col min="4101" max="4101" width="13.44140625" style="30" customWidth="1"/>
    <col min="4102" max="4102" width="11.109375" style="30" customWidth="1"/>
    <col min="4103" max="4103" width="9.109375" style="30"/>
    <col min="4104" max="4104" width="11" style="30" customWidth="1"/>
    <col min="4105" max="4105" width="12.6640625" style="30" customWidth="1"/>
    <col min="4106" max="4352" width="9.109375" style="30"/>
    <col min="4353" max="4353" width="5.5546875" style="30" customWidth="1"/>
    <col min="4354" max="4354" width="39" style="30" customWidth="1"/>
    <col min="4355" max="4355" width="14.109375" style="30" customWidth="1"/>
    <col min="4356" max="4356" width="13" style="30" customWidth="1"/>
    <col min="4357" max="4357" width="13.44140625" style="30" customWidth="1"/>
    <col min="4358" max="4358" width="11.109375" style="30" customWidth="1"/>
    <col min="4359" max="4359" width="9.109375" style="30"/>
    <col min="4360" max="4360" width="11" style="30" customWidth="1"/>
    <col min="4361" max="4361" width="12.6640625" style="30" customWidth="1"/>
    <col min="4362" max="4608" width="9.109375" style="30"/>
    <col min="4609" max="4609" width="5.5546875" style="30" customWidth="1"/>
    <col min="4610" max="4610" width="39" style="30" customWidth="1"/>
    <col min="4611" max="4611" width="14.109375" style="30" customWidth="1"/>
    <col min="4612" max="4612" width="13" style="30" customWidth="1"/>
    <col min="4613" max="4613" width="13.44140625" style="30" customWidth="1"/>
    <col min="4614" max="4614" width="11.109375" style="30" customWidth="1"/>
    <col min="4615" max="4615" width="9.109375" style="30"/>
    <col min="4616" max="4616" width="11" style="30" customWidth="1"/>
    <col min="4617" max="4617" width="12.6640625" style="30" customWidth="1"/>
    <col min="4618" max="4864" width="9.109375" style="30"/>
    <col min="4865" max="4865" width="5.5546875" style="30" customWidth="1"/>
    <col min="4866" max="4866" width="39" style="30" customWidth="1"/>
    <col min="4867" max="4867" width="14.109375" style="30" customWidth="1"/>
    <col min="4868" max="4868" width="13" style="30" customWidth="1"/>
    <col min="4869" max="4869" width="13.44140625" style="30" customWidth="1"/>
    <col min="4870" max="4870" width="11.109375" style="30" customWidth="1"/>
    <col min="4871" max="4871" width="9.109375" style="30"/>
    <col min="4872" max="4872" width="11" style="30" customWidth="1"/>
    <col min="4873" max="4873" width="12.6640625" style="30" customWidth="1"/>
    <col min="4874" max="5120" width="9.109375" style="30"/>
    <col min="5121" max="5121" width="5.5546875" style="30" customWidth="1"/>
    <col min="5122" max="5122" width="39" style="30" customWidth="1"/>
    <col min="5123" max="5123" width="14.109375" style="30" customWidth="1"/>
    <col min="5124" max="5124" width="13" style="30" customWidth="1"/>
    <col min="5125" max="5125" width="13.44140625" style="30" customWidth="1"/>
    <col min="5126" max="5126" width="11.109375" style="30" customWidth="1"/>
    <col min="5127" max="5127" width="9.109375" style="30"/>
    <col min="5128" max="5128" width="11" style="30" customWidth="1"/>
    <col min="5129" max="5129" width="12.6640625" style="30" customWidth="1"/>
    <col min="5130" max="5376" width="9.109375" style="30"/>
    <col min="5377" max="5377" width="5.5546875" style="30" customWidth="1"/>
    <col min="5378" max="5378" width="39" style="30" customWidth="1"/>
    <col min="5379" max="5379" width="14.109375" style="30" customWidth="1"/>
    <col min="5380" max="5380" width="13" style="30" customWidth="1"/>
    <col min="5381" max="5381" width="13.44140625" style="30" customWidth="1"/>
    <col min="5382" max="5382" width="11.109375" style="30" customWidth="1"/>
    <col min="5383" max="5383" width="9.109375" style="30"/>
    <col min="5384" max="5384" width="11" style="30" customWidth="1"/>
    <col min="5385" max="5385" width="12.6640625" style="30" customWidth="1"/>
    <col min="5386" max="5632" width="9.109375" style="30"/>
    <col min="5633" max="5633" width="5.5546875" style="30" customWidth="1"/>
    <col min="5634" max="5634" width="39" style="30" customWidth="1"/>
    <col min="5635" max="5635" width="14.109375" style="30" customWidth="1"/>
    <col min="5636" max="5636" width="13" style="30" customWidth="1"/>
    <col min="5637" max="5637" width="13.44140625" style="30" customWidth="1"/>
    <col min="5638" max="5638" width="11.109375" style="30" customWidth="1"/>
    <col min="5639" max="5639" width="9.109375" style="30"/>
    <col min="5640" max="5640" width="11" style="30" customWidth="1"/>
    <col min="5641" max="5641" width="12.6640625" style="30" customWidth="1"/>
    <col min="5642" max="5888" width="9.109375" style="30"/>
    <col min="5889" max="5889" width="5.5546875" style="30" customWidth="1"/>
    <col min="5890" max="5890" width="39" style="30" customWidth="1"/>
    <col min="5891" max="5891" width="14.109375" style="30" customWidth="1"/>
    <col min="5892" max="5892" width="13" style="30" customWidth="1"/>
    <col min="5893" max="5893" width="13.44140625" style="30" customWidth="1"/>
    <col min="5894" max="5894" width="11.109375" style="30" customWidth="1"/>
    <col min="5895" max="5895" width="9.109375" style="30"/>
    <col min="5896" max="5896" width="11" style="30" customWidth="1"/>
    <col min="5897" max="5897" width="12.6640625" style="30" customWidth="1"/>
    <col min="5898" max="6144" width="9.109375" style="30"/>
    <col min="6145" max="6145" width="5.5546875" style="30" customWidth="1"/>
    <col min="6146" max="6146" width="39" style="30" customWidth="1"/>
    <col min="6147" max="6147" width="14.109375" style="30" customWidth="1"/>
    <col min="6148" max="6148" width="13" style="30" customWidth="1"/>
    <col min="6149" max="6149" width="13.44140625" style="30" customWidth="1"/>
    <col min="6150" max="6150" width="11.109375" style="30" customWidth="1"/>
    <col min="6151" max="6151" width="9.109375" style="30"/>
    <col min="6152" max="6152" width="11" style="30" customWidth="1"/>
    <col min="6153" max="6153" width="12.6640625" style="30" customWidth="1"/>
    <col min="6154" max="6400" width="9.109375" style="30"/>
    <col min="6401" max="6401" width="5.5546875" style="30" customWidth="1"/>
    <col min="6402" max="6402" width="39" style="30" customWidth="1"/>
    <col min="6403" max="6403" width="14.109375" style="30" customWidth="1"/>
    <col min="6404" max="6404" width="13" style="30" customWidth="1"/>
    <col min="6405" max="6405" width="13.44140625" style="30" customWidth="1"/>
    <col min="6406" max="6406" width="11.109375" style="30" customWidth="1"/>
    <col min="6407" max="6407" width="9.109375" style="30"/>
    <col min="6408" max="6408" width="11" style="30" customWidth="1"/>
    <col min="6409" max="6409" width="12.6640625" style="30" customWidth="1"/>
    <col min="6410" max="6656" width="9.109375" style="30"/>
    <col min="6657" max="6657" width="5.5546875" style="30" customWidth="1"/>
    <col min="6658" max="6658" width="39" style="30" customWidth="1"/>
    <col min="6659" max="6659" width="14.109375" style="30" customWidth="1"/>
    <col min="6660" max="6660" width="13" style="30" customWidth="1"/>
    <col min="6661" max="6661" width="13.44140625" style="30" customWidth="1"/>
    <col min="6662" max="6662" width="11.109375" style="30" customWidth="1"/>
    <col min="6663" max="6663" width="9.109375" style="30"/>
    <col min="6664" max="6664" width="11" style="30" customWidth="1"/>
    <col min="6665" max="6665" width="12.6640625" style="30" customWidth="1"/>
    <col min="6666" max="6912" width="9.109375" style="30"/>
    <col min="6913" max="6913" width="5.5546875" style="30" customWidth="1"/>
    <col min="6914" max="6914" width="39" style="30" customWidth="1"/>
    <col min="6915" max="6915" width="14.109375" style="30" customWidth="1"/>
    <col min="6916" max="6916" width="13" style="30" customWidth="1"/>
    <col min="6917" max="6917" width="13.44140625" style="30" customWidth="1"/>
    <col min="6918" max="6918" width="11.109375" style="30" customWidth="1"/>
    <col min="6919" max="6919" width="9.109375" style="30"/>
    <col min="6920" max="6920" width="11" style="30" customWidth="1"/>
    <col min="6921" max="6921" width="12.6640625" style="30" customWidth="1"/>
    <col min="6922" max="7168" width="9.109375" style="30"/>
    <col min="7169" max="7169" width="5.5546875" style="30" customWidth="1"/>
    <col min="7170" max="7170" width="39" style="30" customWidth="1"/>
    <col min="7171" max="7171" width="14.109375" style="30" customWidth="1"/>
    <col min="7172" max="7172" width="13" style="30" customWidth="1"/>
    <col min="7173" max="7173" width="13.44140625" style="30" customWidth="1"/>
    <col min="7174" max="7174" width="11.109375" style="30" customWidth="1"/>
    <col min="7175" max="7175" width="9.109375" style="30"/>
    <col min="7176" max="7176" width="11" style="30" customWidth="1"/>
    <col min="7177" max="7177" width="12.6640625" style="30" customWidth="1"/>
    <col min="7178" max="7424" width="9.109375" style="30"/>
    <col min="7425" max="7425" width="5.5546875" style="30" customWidth="1"/>
    <col min="7426" max="7426" width="39" style="30" customWidth="1"/>
    <col min="7427" max="7427" width="14.109375" style="30" customWidth="1"/>
    <col min="7428" max="7428" width="13" style="30" customWidth="1"/>
    <col min="7429" max="7429" width="13.44140625" style="30" customWidth="1"/>
    <col min="7430" max="7430" width="11.109375" style="30" customWidth="1"/>
    <col min="7431" max="7431" width="9.109375" style="30"/>
    <col min="7432" max="7432" width="11" style="30" customWidth="1"/>
    <col min="7433" max="7433" width="12.6640625" style="30" customWidth="1"/>
    <col min="7434" max="7680" width="9.109375" style="30"/>
    <col min="7681" max="7681" width="5.5546875" style="30" customWidth="1"/>
    <col min="7682" max="7682" width="39" style="30" customWidth="1"/>
    <col min="7683" max="7683" width="14.109375" style="30" customWidth="1"/>
    <col min="7684" max="7684" width="13" style="30" customWidth="1"/>
    <col min="7685" max="7685" width="13.44140625" style="30" customWidth="1"/>
    <col min="7686" max="7686" width="11.109375" style="30" customWidth="1"/>
    <col min="7687" max="7687" width="9.109375" style="30"/>
    <col min="7688" max="7688" width="11" style="30" customWidth="1"/>
    <col min="7689" max="7689" width="12.6640625" style="30" customWidth="1"/>
    <col min="7690" max="7936" width="9.109375" style="30"/>
    <col min="7937" max="7937" width="5.5546875" style="30" customWidth="1"/>
    <col min="7938" max="7938" width="39" style="30" customWidth="1"/>
    <col min="7939" max="7939" width="14.109375" style="30" customWidth="1"/>
    <col min="7940" max="7940" width="13" style="30" customWidth="1"/>
    <col min="7941" max="7941" width="13.44140625" style="30" customWidth="1"/>
    <col min="7942" max="7942" width="11.109375" style="30" customWidth="1"/>
    <col min="7943" max="7943" width="9.109375" style="30"/>
    <col min="7944" max="7944" width="11" style="30" customWidth="1"/>
    <col min="7945" max="7945" width="12.6640625" style="30" customWidth="1"/>
    <col min="7946" max="8192" width="9.109375" style="30"/>
    <col min="8193" max="8193" width="5.5546875" style="30" customWidth="1"/>
    <col min="8194" max="8194" width="39" style="30" customWidth="1"/>
    <col min="8195" max="8195" width="14.109375" style="30" customWidth="1"/>
    <col min="8196" max="8196" width="13" style="30" customWidth="1"/>
    <col min="8197" max="8197" width="13.44140625" style="30" customWidth="1"/>
    <col min="8198" max="8198" width="11.109375" style="30" customWidth="1"/>
    <col min="8199" max="8199" width="9.109375" style="30"/>
    <col min="8200" max="8200" width="11" style="30" customWidth="1"/>
    <col min="8201" max="8201" width="12.6640625" style="30" customWidth="1"/>
    <col min="8202" max="8448" width="9.109375" style="30"/>
    <col min="8449" max="8449" width="5.5546875" style="30" customWidth="1"/>
    <col min="8450" max="8450" width="39" style="30" customWidth="1"/>
    <col min="8451" max="8451" width="14.109375" style="30" customWidth="1"/>
    <col min="8452" max="8452" width="13" style="30" customWidth="1"/>
    <col min="8453" max="8453" width="13.44140625" style="30" customWidth="1"/>
    <col min="8454" max="8454" width="11.109375" style="30" customWidth="1"/>
    <col min="8455" max="8455" width="9.109375" style="30"/>
    <col min="8456" max="8456" width="11" style="30" customWidth="1"/>
    <col min="8457" max="8457" width="12.6640625" style="30" customWidth="1"/>
    <col min="8458" max="8704" width="9.109375" style="30"/>
    <col min="8705" max="8705" width="5.5546875" style="30" customWidth="1"/>
    <col min="8706" max="8706" width="39" style="30" customWidth="1"/>
    <col min="8707" max="8707" width="14.109375" style="30" customWidth="1"/>
    <col min="8708" max="8708" width="13" style="30" customWidth="1"/>
    <col min="8709" max="8709" width="13.44140625" style="30" customWidth="1"/>
    <col min="8710" max="8710" width="11.109375" style="30" customWidth="1"/>
    <col min="8711" max="8711" width="9.109375" style="30"/>
    <col min="8712" max="8712" width="11" style="30" customWidth="1"/>
    <col min="8713" max="8713" width="12.6640625" style="30" customWidth="1"/>
    <col min="8714" max="8960" width="9.109375" style="30"/>
    <col min="8961" max="8961" width="5.5546875" style="30" customWidth="1"/>
    <col min="8962" max="8962" width="39" style="30" customWidth="1"/>
    <col min="8963" max="8963" width="14.109375" style="30" customWidth="1"/>
    <col min="8964" max="8964" width="13" style="30" customWidth="1"/>
    <col min="8965" max="8965" width="13.44140625" style="30" customWidth="1"/>
    <col min="8966" max="8966" width="11.109375" style="30" customWidth="1"/>
    <col min="8967" max="8967" width="9.109375" style="30"/>
    <col min="8968" max="8968" width="11" style="30" customWidth="1"/>
    <col min="8969" max="8969" width="12.6640625" style="30" customWidth="1"/>
    <col min="8970" max="9216" width="9.109375" style="30"/>
    <col min="9217" max="9217" width="5.5546875" style="30" customWidth="1"/>
    <col min="9218" max="9218" width="39" style="30" customWidth="1"/>
    <col min="9219" max="9219" width="14.109375" style="30" customWidth="1"/>
    <col min="9220" max="9220" width="13" style="30" customWidth="1"/>
    <col min="9221" max="9221" width="13.44140625" style="30" customWidth="1"/>
    <col min="9222" max="9222" width="11.109375" style="30" customWidth="1"/>
    <col min="9223" max="9223" width="9.109375" style="30"/>
    <col min="9224" max="9224" width="11" style="30" customWidth="1"/>
    <col min="9225" max="9225" width="12.6640625" style="30" customWidth="1"/>
    <col min="9226" max="9472" width="9.109375" style="30"/>
    <col min="9473" max="9473" width="5.5546875" style="30" customWidth="1"/>
    <col min="9474" max="9474" width="39" style="30" customWidth="1"/>
    <col min="9475" max="9475" width="14.109375" style="30" customWidth="1"/>
    <col min="9476" max="9476" width="13" style="30" customWidth="1"/>
    <col min="9477" max="9477" width="13.44140625" style="30" customWidth="1"/>
    <col min="9478" max="9478" width="11.109375" style="30" customWidth="1"/>
    <col min="9479" max="9479" width="9.109375" style="30"/>
    <col min="9480" max="9480" width="11" style="30" customWidth="1"/>
    <col min="9481" max="9481" width="12.6640625" style="30" customWidth="1"/>
    <col min="9482" max="9728" width="9.109375" style="30"/>
    <col min="9729" max="9729" width="5.5546875" style="30" customWidth="1"/>
    <col min="9730" max="9730" width="39" style="30" customWidth="1"/>
    <col min="9731" max="9731" width="14.109375" style="30" customWidth="1"/>
    <col min="9732" max="9732" width="13" style="30" customWidth="1"/>
    <col min="9733" max="9733" width="13.44140625" style="30" customWidth="1"/>
    <col min="9734" max="9734" width="11.109375" style="30" customWidth="1"/>
    <col min="9735" max="9735" width="9.109375" style="30"/>
    <col min="9736" max="9736" width="11" style="30" customWidth="1"/>
    <col min="9737" max="9737" width="12.6640625" style="30" customWidth="1"/>
    <col min="9738" max="9984" width="9.109375" style="30"/>
    <col min="9985" max="9985" width="5.5546875" style="30" customWidth="1"/>
    <col min="9986" max="9986" width="39" style="30" customWidth="1"/>
    <col min="9987" max="9987" width="14.109375" style="30" customWidth="1"/>
    <col min="9988" max="9988" width="13" style="30" customWidth="1"/>
    <col min="9989" max="9989" width="13.44140625" style="30" customWidth="1"/>
    <col min="9990" max="9990" width="11.109375" style="30" customWidth="1"/>
    <col min="9991" max="9991" width="9.109375" style="30"/>
    <col min="9992" max="9992" width="11" style="30" customWidth="1"/>
    <col min="9993" max="9993" width="12.6640625" style="30" customWidth="1"/>
    <col min="9994" max="10240" width="9.109375" style="30"/>
    <col min="10241" max="10241" width="5.5546875" style="30" customWidth="1"/>
    <col min="10242" max="10242" width="39" style="30" customWidth="1"/>
    <col min="10243" max="10243" width="14.109375" style="30" customWidth="1"/>
    <col min="10244" max="10244" width="13" style="30" customWidth="1"/>
    <col min="10245" max="10245" width="13.44140625" style="30" customWidth="1"/>
    <col min="10246" max="10246" width="11.109375" style="30" customWidth="1"/>
    <col min="10247" max="10247" width="9.109375" style="30"/>
    <col min="10248" max="10248" width="11" style="30" customWidth="1"/>
    <col min="10249" max="10249" width="12.6640625" style="30" customWidth="1"/>
    <col min="10250" max="10496" width="9.109375" style="30"/>
    <col min="10497" max="10497" width="5.5546875" style="30" customWidth="1"/>
    <col min="10498" max="10498" width="39" style="30" customWidth="1"/>
    <col min="10499" max="10499" width="14.109375" style="30" customWidth="1"/>
    <col min="10500" max="10500" width="13" style="30" customWidth="1"/>
    <col min="10501" max="10501" width="13.44140625" style="30" customWidth="1"/>
    <col min="10502" max="10502" width="11.109375" style="30" customWidth="1"/>
    <col min="10503" max="10503" width="9.109375" style="30"/>
    <col min="10504" max="10504" width="11" style="30" customWidth="1"/>
    <col min="10505" max="10505" width="12.6640625" style="30" customWidth="1"/>
    <col min="10506" max="10752" width="9.109375" style="30"/>
    <col min="10753" max="10753" width="5.5546875" style="30" customWidth="1"/>
    <col min="10754" max="10754" width="39" style="30" customWidth="1"/>
    <col min="10755" max="10755" width="14.109375" style="30" customWidth="1"/>
    <col min="10756" max="10756" width="13" style="30" customWidth="1"/>
    <col min="10757" max="10757" width="13.44140625" style="30" customWidth="1"/>
    <col min="10758" max="10758" width="11.109375" style="30" customWidth="1"/>
    <col min="10759" max="10759" width="9.109375" style="30"/>
    <col min="10760" max="10760" width="11" style="30" customWidth="1"/>
    <col min="10761" max="10761" width="12.6640625" style="30" customWidth="1"/>
    <col min="10762" max="11008" width="9.109375" style="30"/>
    <col min="11009" max="11009" width="5.5546875" style="30" customWidth="1"/>
    <col min="11010" max="11010" width="39" style="30" customWidth="1"/>
    <col min="11011" max="11011" width="14.109375" style="30" customWidth="1"/>
    <col min="11012" max="11012" width="13" style="30" customWidth="1"/>
    <col min="11013" max="11013" width="13.44140625" style="30" customWidth="1"/>
    <col min="11014" max="11014" width="11.109375" style="30" customWidth="1"/>
    <col min="11015" max="11015" width="9.109375" style="30"/>
    <col min="11016" max="11016" width="11" style="30" customWidth="1"/>
    <col min="11017" max="11017" width="12.6640625" style="30" customWidth="1"/>
    <col min="11018" max="11264" width="9.109375" style="30"/>
    <col min="11265" max="11265" width="5.5546875" style="30" customWidth="1"/>
    <col min="11266" max="11266" width="39" style="30" customWidth="1"/>
    <col min="11267" max="11267" width="14.109375" style="30" customWidth="1"/>
    <col min="11268" max="11268" width="13" style="30" customWidth="1"/>
    <col min="11269" max="11269" width="13.44140625" style="30" customWidth="1"/>
    <col min="11270" max="11270" width="11.109375" style="30" customWidth="1"/>
    <col min="11271" max="11271" width="9.109375" style="30"/>
    <col min="11272" max="11272" width="11" style="30" customWidth="1"/>
    <col min="11273" max="11273" width="12.6640625" style="30" customWidth="1"/>
    <col min="11274" max="11520" width="9.109375" style="30"/>
    <col min="11521" max="11521" width="5.5546875" style="30" customWidth="1"/>
    <col min="11522" max="11522" width="39" style="30" customWidth="1"/>
    <col min="11523" max="11523" width="14.109375" style="30" customWidth="1"/>
    <col min="11524" max="11524" width="13" style="30" customWidth="1"/>
    <col min="11525" max="11525" width="13.44140625" style="30" customWidth="1"/>
    <col min="11526" max="11526" width="11.109375" style="30" customWidth="1"/>
    <col min="11527" max="11527" width="9.109375" style="30"/>
    <col min="11528" max="11528" width="11" style="30" customWidth="1"/>
    <col min="11529" max="11529" width="12.6640625" style="30" customWidth="1"/>
    <col min="11530" max="11776" width="9.109375" style="30"/>
    <col min="11777" max="11777" width="5.5546875" style="30" customWidth="1"/>
    <col min="11778" max="11778" width="39" style="30" customWidth="1"/>
    <col min="11779" max="11779" width="14.109375" style="30" customWidth="1"/>
    <col min="11780" max="11780" width="13" style="30" customWidth="1"/>
    <col min="11781" max="11781" width="13.44140625" style="30" customWidth="1"/>
    <col min="11782" max="11782" width="11.109375" style="30" customWidth="1"/>
    <col min="11783" max="11783" width="9.109375" style="30"/>
    <col min="11784" max="11784" width="11" style="30" customWidth="1"/>
    <col min="11785" max="11785" width="12.6640625" style="30" customWidth="1"/>
    <col min="11786" max="12032" width="9.109375" style="30"/>
    <col min="12033" max="12033" width="5.5546875" style="30" customWidth="1"/>
    <col min="12034" max="12034" width="39" style="30" customWidth="1"/>
    <col min="12035" max="12035" width="14.109375" style="30" customWidth="1"/>
    <col min="12036" max="12036" width="13" style="30" customWidth="1"/>
    <col min="12037" max="12037" width="13.44140625" style="30" customWidth="1"/>
    <col min="12038" max="12038" width="11.109375" style="30" customWidth="1"/>
    <col min="12039" max="12039" width="9.109375" style="30"/>
    <col min="12040" max="12040" width="11" style="30" customWidth="1"/>
    <col min="12041" max="12041" width="12.6640625" style="30" customWidth="1"/>
    <col min="12042" max="12288" width="9.109375" style="30"/>
    <col min="12289" max="12289" width="5.5546875" style="30" customWidth="1"/>
    <col min="12290" max="12290" width="39" style="30" customWidth="1"/>
    <col min="12291" max="12291" width="14.109375" style="30" customWidth="1"/>
    <col min="12292" max="12292" width="13" style="30" customWidth="1"/>
    <col min="12293" max="12293" width="13.44140625" style="30" customWidth="1"/>
    <col min="12294" max="12294" width="11.109375" style="30" customWidth="1"/>
    <col min="12295" max="12295" width="9.109375" style="30"/>
    <col min="12296" max="12296" width="11" style="30" customWidth="1"/>
    <col min="12297" max="12297" width="12.6640625" style="30" customWidth="1"/>
    <col min="12298" max="12544" width="9.109375" style="30"/>
    <col min="12545" max="12545" width="5.5546875" style="30" customWidth="1"/>
    <col min="12546" max="12546" width="39" style="30" customWidth="1"/>
    <col min="12547" max="12547" width="14.109375" style="30" customWidth="1"/>
    <col min="12548" max="12548" width="13" style="30" customWidth="1"/>
    <col min="12549" max="12549" width="13.44140625" style="30" customWidth="1"/>
    <col min="12550" max="12550" width="11.109375" style="30" customWidth="1"/>
    <col min="12551" max="12551" width="9.109375" style="30"/>
    <col min="12552" max="12552" width="11" style="30" customWidth="1"/>
    <col min="12553" max="12553" width="12.6640625" style="30" customWidth="1"/>
    <col min="12554" max="12800" width="9.109375" style="30"/>
    <col min="12801" max="12801" width="5.5546875" style="30" customWidth="1"/>
    <col min="12802" max="12802" width="39" style="30" customWidth="1"/>
    <col min="12803" max="12803" width="14.109375" style="30" customWidth="1"/>
    <col min="12804" max="12804" width="13" style="30" customWidth="1"/>
    <col min="12805" max="12805" width="13.44140625" style="30" customWidth="1"/>
    <col min="12806" max="12806" width="11.109375" style="30" customWidth="1"/>
    <col min="12807" max="12807" width="9.109375" style="30"/>
    <col min="12808" max="12808" width="11" style="30" customWidth="1"/>
    <col min="12809" max="12809" width="12.6640625" style="30" customWidth="1"/>
    <col min="12810" max="13056" width="9.109375" style="30"/>
    <col min="13057" max="13057" width="5.5546875" style="30" customWidth="1"/>
    <col min="13058" max="13058" width="39" style="30" customWidth="1"/>
    <col min="13059" max="13059" width="14.109375" style="30" customWidth="1"/>
    <col min="13060" max="13060" width="13" style="30" customWidth="1"/>
    <col min="13061" max="13061" width="13.44140625" style="30" customWidth="1"/>
    <col min="13062" max="13062" width="11.109375" style="30" customWidth="1"/>
    <col min="13063" max="13063" width="9.109375" style="30"/>
    <col min="13064" max="13064" width="11" style="30" customWidth="1"/>
    <col min="13065" max="13065" width="12.6640625" style="30" customWidth="1"/>
    <col min="13066" max="13312" width="9.109375" style="30"/>
    <col min="13313" max="13313" width="5.5546875" style="30" customWidth="1"/>
    <col min="13314" max="13314" width="39" style="30" customWidth="1"/>
    <col min="13315" max="13315" width="14.109375" style="30" customWidth="1"/>
    <col min="13316" max="13316" width="13" style="30" customWidth="1"/>
    <col min="13317" max="13317" width="13.44140625" style="30" customWidth="1"/>
    <col min="13318" max="13318" width="11.109375" style="30" customWidth="1"/>
    <col min="13319" max="13319" width="9.109375" style="30"/>
    <col min="13320" max="13320" width="11" style="30" customWidth="1"/>
    <col min="13321" max="13321" width="12.6640625" style="30" customWidth="1"/>
    <col min="13322" max="13568" width="9.109375" style="30"/>
    <col min="13569" max="13569" width="5.5546875" style="30" customWidth="1"/>
    <col min="13570" max="13570" width="39" style="30" customWidth="1"/>
    <col min="13571" max="13571" width="14.109375" style="30" customWidth="1"/>
    <col min="13572" max="13572" width="13" style="30" customWidth="1"/>
    <col min="13573" max="13573" width="13.44140625" style="30" customWidth="1"/>
    <col min="13574" max="13574" width="11.109375" style="30" customWidth="1"/>
    <col min="13575" max="13575" width="9.109375" style="30"/>
    <col min="13576" max="13576" width="11" style="30" customWidth="1"/>
    <col min="13577" max="13577" width="12.6640625" style="30" customWidth="1"/>
    <col min="13578" max="13824" width="9.109375" style="30"/>
    <col min="13825" max="13825" width="5.5546875" style="30" customWidth="1"/>
    <col min="13826" max="13826" width="39" style="30" customWidth="1"/>
    <col min="13827" max="13827" width="14.109375" style="30" customWidth="1"/>
    <col min="13828" max="13828" width="13" style="30" customWidth="1"/>
    <col min="13829" max="13829" width="13.44140625" style="30" customWidth="1"/>
    <col min="13830" max="13830" width="11.109375" style="30" customWidth="1"/>
    <col min="13831" max="13831" width="9.109375" style="30"/>
    <col min="13832" max="13832" width="11" style="30" customWidth="1"/>
    <col min="13833" max="13833" width="12.6640625" style="30" customWidth="1"/>
    <col min="13834" max="14080" width="9.109375" style="30"/>
    <col min="14081" max="14081" width="5.5546875" style="30" customWidth="1"/>
    <col min="14082" max="14082" width="39" style="30" customWidth="1"/>
    <col min="14083" max="14083" width="14.109375" style="30" customWidth="1"/>
    <col min="14084" max="14084" width="13" style="30" customWidth="1"/>
    <col min="14085" max="14085" width="13.44140625" style="30" customWidth="1"/>
    <col min="14086" max="14086" width="11.109375" style="30" customWidth="1"/>
    <col min="14087" max="14087" width="9.109375" style="30"/>
    <col min="14088" max="14088" width="11" style="30" customWidth="1"/>
    <col min="14089" max="14089" width="12.6640625" style="30" customWidth="1"/>
    <col min="14090" max="14336" width="9.109375" style="30"/>
    <col min="14337" max="14337" width="5.5546875" style="30" customWidth="1"/>
    <col min="14338" max="14338" width="39" style="30" customWidth="1"/>
    <col min="14339" max="14339" width="14.109375" style="30" customWidth="1"/>
    <col min="14340" max="14340" width="13" style="30" customWidth="1"/>
    <col min="14341" max="14341" width="13.44140625" style="30" customWidth="1"/>
    <col min="14342" max="14342" width="11.109375" style="30" customWidth="1"/>
    <col min="14343" max="14343" width="9.109375" style="30"/>
    <col min="14344" max="14344" width="11" style="30" customWidth="1"/>
    <col min="14345" max="14345" width="12.6640625" style="30" customWidth="1"/>
    <col min="14346" max="14592" width="9.109375" style="30"/>
    <col min="14593" max="14593" width="5.5546875" style="30" customWidth="1"/>
    <col min="14594" max="14594" width="39" style="30" customWidth="1"/>
    <col min="14595" max="14595" width="14.109375" style="30" customWidth="1"/>
    <col min="14596" max="14596" width="13" style="30" customWidth="1"/>
    <col min="14597" max="14597" width="13.44140625" style="30" customWidth="1"/>
    <col min="14598" max="14598" width="11.109375" style="30" customWidth="1"/>
    <col min="14599" max="14599" width="9.109375" style="30"/>
    <col min="14600" max="14600" width="11" style="30" customWidth="1"/>
    <col min="14601" max="14601" width="12.6640625" style="30" customWidth="1"/>
    <col min="14602" max="14848" width="9.109375" style="30"/>
    <col min="14849" max="14849" width="5.5546875" style="30" customWidth="1"/>
    <col min="14850" max="14850" width="39" style="30" customWidth="1"/>
    <col min="14851" max="14851" width="14.109375" style="30" customWidth="1"/>
    <col min="14852" max="14852" width="13" style="30" customWidth="1"/>
    <col min="14853" max="14853" width="13.44140625" style="30" customWidth="1"/>
    <col min="14854" max="14854" width="11.109375" style="30" customWidth="1"/>
    <col min="14855" max="14855" width="9.109375" style="30"/>
    <col min="14856" max="14856" width="11" style="30" customWidth="1"/>
    <col min="14857" max="14857" width="12.6640625" style="30" customWidth="1"/>
    <col min="14858" max="15104" width="9.109375" style="30"/>
    <col min="15105" max="15105" width="5.5546875" style="30" customWidth="1"/>
    <col min="15106" max="15106" width="39" style="30" customWidth="1"/>
    <col min="15107" max="15107" width="14.109375" style="30" customWidth="1"/>
    <col min="15108" max="15108" width="13" style="30" customWidth="1"/>
    <col min="15109" max="15109" width="13.44140625" style="30" customWidth="1"/>
    <col min="15110" max="15110" width="11.109375" style="30" customWidth="1"/>
    <col min="15111" max="15111" width="9.109375" style="30"/>
    <col min="15112" max="15112" width="11" style="30" customWidth="1"/>
    <col min="15113" max="15113" width="12.6640625" style="30" customWidth="1"/>
    <col min="15114" max="15360" width="9.109375" style="30"/>
    <col min="15361" max="15361" width="5.5546875" style="30" customWidth="1"/>
    <col min="15362" max="15362" width="39" style="30" customWidth="1"/>
    <col min="15363" max="15363" width="14.109375" style="30" customWidth="1"/>
    <col min="15364" max="15364" width="13" style="30" customWidth="1"/>
    <col min="15365" max="15365" width="13.44140625" style="30" customWidth="1"/>
    <col min="15366" max="15366" width="11.109375" style="30" customWidth="1"/>
    <col min="15367" max="15367" width="9.109375" style="30"/>
    <col min="15368" max="15368" width="11" style="30" customWidth="1"/>
    <col min="15369" max="15369" width="12.6640625" style="30" customWidth="1"/>
    <col min="15370" max="15616" width="9.109375" style="30"/>
    <col min="15617" max="15617" width="5.5546875" style="30" customWidth="1"/>
    <col min="15618" max="15618" width="39" style="30" customWidth="1"/>
    <col min="15619" max="15619" width="14.109375" style="30" customWidth="1"/>
    <col min="15620" max="15620" width="13" style="30" customWidth="1"/>
    <col min="15621" max="15621" width="13.44140625" style="30" customWidth="1"/>
    <col min="15622" max="15622" width="11.109375" style="30" customWidth="1"/>
    <col min="15623" max="15623" width="9.109375" style="30"/>
    <col min="15624" max="15624" width="11" style="30" customWidth="1"/>
    <col min="15625" max="15625" width="12.6640625" style="30" customWidth="1"/>
    <col min="15626" max="15872" width="9.109375" style="30"/>
    <col min="15873" max="15873" width="5.5546875" style="30" customWidth="1"/>
    <col min="15874" max="15874" width="39" style="30" customWidth="1"/>
    <col min="15875" max="15875" width="14.109375" style="30" customWidth="1"/>
    <col min="15876" max="15876" width="13" style="30" customWidth="1"/>
    <col min="15877" max="15877" width="13.44140625" style="30" customWidth="1"/>
    <col min="15878" max="15878" width="11.109375" style="30" customWidth="1"/>
    <col min="15879" max="15879" width="9.109375" style="30"/>
    <col min="15880" max="15880" width="11" style="30" customWidth="1"/>
    <col min="15881" max="15881" width="12.6640625" style="30" customWidth="1"/>
    <col min="15882" max="16128" width="9.109375" style="30"/>
    <col min="16129" max="16129" width="5.5546875" style="30" customWidth="1"/>
    <col min="16130" max="16130" width="39" style="30" customWidth="1"/>
    <col min="16131" max="16131" width="14.109375" style="30" customWidth="1"/>
    <col min="16132" max="16132" width="13" style="30" customWidth="1"/>
    <col min="16133" max="16133" width="13.44140625" style="30" customWidth="1"/>
    <col min="16134" max="16134" width="11.109375" style="30" customWidth="1"/>
    <col min="16135" max="16135" width="9.109375" style="30"/>
    <col min="16136" max="16136" width="11" style="30" customWidth="1"/>
    <col min="16137" max="16137" width="12.6640625" style="30" customWidth="1"/>
    <col min="16138" max="16384" width="9.109375" style="30"/>
  </cols>
  <sheetData>
    <row r="2" spans="1:6" ht="15" customHeight="1">
      <c r="A2" s="298" t="s">
        <v>838</v>
      </c>
      <c r="B2" s="298"/>
      <c r="C2" s="298"/>
      <c r="D2" s="298"/>
      <c r="E2" s="298"/>
    </row>
    <row r="3" spans="1:6" ht="17.25" hidden="1" customHeight="1">
      <c r="A3" s="128"/>
      <c r="B3" s="128"/>
      <c r="C3" s="128"/>
      <c r="D3" s="128"/>
      <c r="E3" s="128"/>
    </row>
    <row r="4" spans="1:6" ht="37.5" customHeight="1">
      <c r="A4" s="299" t="s">
        <v>839</v>
      </c>
      <c r="B4" s="299"/>
      <c r="C4" s="299"/>
      <c r="D4" s="299"/>
      <c r="E4" s="299"/>
    </row>
    <row r="5" spans="1:6" ht="17.25" hidden="1" customHeight="1">
      <c r="A5" s="128" t="s">
        <v>840</v>
      </c>
      <c r="B5" s="128"/>
      <c r="C5" s="128"/>
      <c r="D5" s="128"/>
      <c r="E5" s="128"/>
    </row>
    <row r="6" spans="1:6" ht="16.2">
      <c r="A6" s="128"/>
      <c r="B6" s="128"/>
      <c r="C6" s="128"/>
      <c r="D6" s="128"/>
      <c r="E6" s="57" t="s">
        <v>150</v>
      </c>
      <c r="F6" s="129"/>
    </row>
    <row r="7" spans="1:6" ht="15.75" customHeight="1">
      <c r="A7" s="300" t="s">
        <v>841</v>
      </c>
      <c r="B7" s="300"/>
      <c r="C7" s="296" t="s">
        <v>842</v>
      </c>
      <c r="D7" s="297" t="s">
        <v>12</v>
      </c>
      <c r="E7" s="297"/>
    </row>
    <row r="8" spans="1:6" ht="27.6">
      <c r="A8" s="300"/>
      <c r="B8" s="300"/>
      <c r="C8" s="296"/>
      <c r="D8" s="130" t="s">
        <v>843</v>
      </c>
      <c r="E8" s="130" t="s">
        <v>844</v>
      </c>
    </row>
    <row r="9" spans="1:6">
      <c r="A9" s="83">
        <v>1</v>
      </c>
      <c r="B9" s="83">
        <v>2</v>
      </c>
      <c r="C9" s="83">
        <v>3</v>
      </c>
      <c r="D9" s="83">
        <v>4</v>
      </c>
      <c r="E9" s="83">
        <v>5</v>
      </c>
    </row>
    <row r="10" spans="1:6" ht="32.25" customHeight="1">
      <c r="A10" s="131">
        <v>8000</v>
      </c>
      <c r="B10" s="132" t="s">
        <v>845</v>
      </c>
      <c r="C10" s="133">
        <f>[1]ekamut!D8-[1]gortcarn!G8</f>
        <v>-36500</v>
      </c>
      <c r="D10" s="133">
        <f>[1]ekamut!E8-[1]gortcarn!H8</f>
        <v>0</v>
      </c>
      <c r="E10" s="133">
        <f>[1]ekamut!F8-[1]gortcarn!I8</f>
        <v>-36500</v>
      </c>
    </row>
    <row r="11" spans="1:6" ht="9" hidden="1" customHeight="1"/>
    <row r="12" spans="1:6" ht="12.75" hidden="1" customHeight="1"/>
    <row r="13" spans="1:6" ht="12.75" hidden="1" customHeight="1"/>
    <row r="14" spans="1:6" ht="12.75" hidden="1" customHeight="1"/>
    <row r="15" spans="1:6" ht="12.75" hidden="1" customHeight="1"/>
    <row r="16" spans="1:6" ht="28.5" customHeight="1">
      <c r="A16" s="301" t="s">
        <v>846</v>
      </c>
      <c r="B16" s="301"/>
      <c r="C16" s="301"/>
      <c r="D16" s="301"/>
      <c r="E16" s="301"/>
      <c r="F16" s="301"/>
    </row>
    <row r="17" spans="1:9" ht="14.4">
      <c r="A17" s="77"/>
      <c r="B17" s="77"/>
      <c r="C17" s="77"/>
      <c r="D17" s="77"/>
      <c r="E17" s="77"/>
      <c r="F17" s="77"/>
    </row>
    <row r="18" spans="1:9" ht="30" customHeight="1">
      <c r="A18" s="295" t="s">
        <v>847</v>
      </c>
      <c r="B18" s="295"/>
      <c r="C18" s="295"/>
      <c r="D18" s="295"/>
      <c r="E18" s="295"/>
      <c r="F18" s="295"/>
    </row>
    <row r="19" spans="1:9" ht="1.5" customHeight="1">
      <c r="A19" s="77" t="s">
        <v>848</v>
      </c>
      <c r="B19" s="77"/>
      <c r="C19" s="77"/>
      <c r="D19" s="77"/>
      <c r="E19" s="77"/>
      <c r="F19" s="77"/>
    </row>
    <row r="20" spans="1:9" ht="14.25" customHeight="1">
      <c r="E20" s="42" t="s">
        <v>150</v>
      </c>
    </row>
    <row r="21" spans="1:9" ht="13.5" customHeight="1">
      <c r="A21" s="302" t="s">
        <v>841</v>
      </c>
      <c r="B21" s="302" t="s">
        <v>543</v>
      </c>
      <c r="C21" s="303"/>
      <c r="D21" s="304" t="s">
        <v>11</v>
      </c>
      <c r="E21" s="305" t="s">
        <v>12</v>
      </c>
      <c r="F21" s="305"/>
    </row>
    <row r="22" spans="1:9" ht="24">
      <c r="A22" s="302"/>
      <c r="B22" s="134" t="s">
        <v>544</v>
      </c>
      <c r="C22" s="135" t="s">
        <v>545</v>
      </c>
      <c r="D22" s="304"/>
      <c r="E22" s="15" t="s">
        <v>13</v>
      </c>
      <c r="F22" s="15" t="s">
        <v>14</v>
      </c>
    </row>
    <row r="23" spans="1:9">
      <c r="A23" s="83">
        <v>1</v>
      </c>
      <c r="B23" s="83">
        <v>2</v>
      </c>
      <c r="C23" s="84">
        <v>3</v>
      </c>
      <c r="D23" s="83">
        <v>4</v>
      </c>
      <c r="E23" s="83">
        <v>5</v>
      </c>
      <c r="F23" s="83">
        <v>6</v>
      </c>
    </row>
    <row r="24" spans="1:9" ht="40.5" customHeight="1">
      <c r="A24" s="131">
        <v>8010</v>
      </c>
      <c r="B24" s="136" t="s">
        <v>849</v>
      </c>
      <c r="C24" s="137"/>
      <c r="D24" s="133">
        <f>D26+D81</f>
        <v>36500</v>
      </c>
      <c r="E24" s="133">
        <f>E26+E81</f>
        <v>0</v>
      </c>
      <c r="F24" s="133">
        <f>F26+F81</f>
        <v>36500</v>
      </c>
    </row>
    <row r="25" spans="1:9" ht="12.75" hidden="1" customHeight="1">
      <c r="A25" s="131"/>
      <c r="B25" s="136" t="s">
        <v>12</v>
      </c>
      <c r="C25" s="137"/>
      <c r="D25" s="133"/>
      <c r="E25" s="133"/>
      <c r="F25" s="133"/>
    </row>
    <row r="26" spans="1:9" ht="32.25" customHeight="1">
      <c r="A26" s="131">
        <v>8100</v>
      </c>
      <c r="B26" s="136" t="s">
        <v>850</v>
      </c>
      <c r="C26" s="137"/>
      <c r="D26" s="133">
        <f>E26+F26</f>
        <v>36500</v>
      </c>
      <c r="E26" s="133">
        <f>E28+E56</f>
        <v>0</v>
      </c>
      <c r="F26" s="133">
        <f>F28+F56</f>
        <v>36500</v>
      </c>
      <c r="H26" s="138"/>
      <c r="I26" s="138"/>
    </row>
    <row r="27" spans="1:9" ht="12.75" hidden="1" customHeight="1">
      <c r="A27" s="131"/>
      <c r="B27" s="97" t="s">
        <v>12</v>
      </c>
      <c r="C27" s="137"/>
      <c r="D27" s="133">
        <f>E27+F27</f>
        <v>0</v>
      </c>
      <c r="E27" s="133"/>
      <c r="F27" s="133"/>
    </row>
    <row r="28" spans="1:9" ht="23.25" customHeight="1">
      <c r="A28" s="131">
        <v>8110</v>
      </c>
      <c r="B28" s="139" t="s">
        <v>851</v>
      </c>
      <c r="C28" s="137"/>
      <c r="D28" s="133">
        <f>E28+F28</f>
        <v>0</v>
      </c>
      <c r="E28" s="133">
        <f>E34</f>
        <v>0</v>
      </c>
      <c r="F28" s="140">
        <f>F30+F34</f>
        <v>0</v>
      </c>
    </row>
    <row r="29" spans="1:9" ht="12.75" hidden="1" customHeight="1">
      <c r="A29" s="131"/>
      <c r="B29" s="102" t="s">
        <v>12</v>
      </c>
      <c r="C29" s="137"/>
      <c r="D29" s="133">
        <f>E29+F29</f>
        <v>0</v>
      </c>
      <c r="E29" s="133"/>
      <c r="F29" s="140"/>
    </row>
    <row r="30" spans="1:9" ht="35.25" customHeight="1">
      <c r="A30" s="131">
        <v>8111</v>
      </c>
      <c r="B30" s="99" t="s">
        <v>852</v>
      </c>
      <c r="C30" s="137"/>
      <c r="D30" s="133">
        <f>F30</f>
        <v>0</v>
      </c>
      <c r="E30" s="141" t="s">
        <v>853</v>
      </c>
      <c r="F30" s="133">
        <f>F32+F33</f>
        <v>0</v>
      </c>
    </row>
    <row r="31" spans="1:9" ht="12.75" hidden="1" customHeight="1">
      <c r="A31" s="131"/>
      <c r="B31" s="99" t="s">
        <v>675</v>
      </c>
      <c r="C31" s="137"/>
      <c r="D31" s="133"/>
      <c r="E31" s="141"/>
      <c r="F31" s="133"/>
    </row>
    <row r="32" spans="1:9">
      <c r="A32" s="131">
        <v>8112</v>
      </c>
      <c r="B32" s="142" t="s">
        <v>854</v>
      </c>
      <c r="C32" s="94" t="s">
        <v>855</v>
      </c>
      <c r="D32" s="133">
        <f>F32</f>
        <v>0</v>
      </c>
      <c r="E32" s="141" t="s">
        <v>853</v>
      </c>
      <c r="F32" s="133"/>
    </row>
    <row r="33" spans="1:6">
      <c r="A33" s="131">
        <v>8113</v>
      </c>
      <c r="B33" s="142" t="s">
        <v>856</v>
      </c>
      <c r="C33" s="94" t="s">
        <v>857</v>
      </c>
      <c r="D33" s="133">
        <f>F33</f>
        <v>0</v>
      </c>
      <c r="E33" s="141" t="s">
        <v>853</v>
      </c>
      <c r="F33" s="133"/>
    </row>
    <row r="34" spans="1:6" ht="34.5" customHeight="1">
      <c r="A34" s="131">
        <v>8120</v>
      </c>
      <c r="B34" s="99" t="s">
        <v>858</v>
      </c>
      <c r="C34" s="94"/>
      <c r="D34" s="133">
        <f>E34+F34</f>
        <v>0</v>
      </c>
      <c r="E34" s="140">
        <f>E46</f>
        <v>0</v>
      </c>
      <c r="F34" s="133">
        <f>F36+F46</f>
        <v>0</v>
      </c>
    </row>
    <row r="35" spans="1:6" ht="12.75" hidden="1" customHeight="1">
      <c r="A35" s="131"/>
      <c r="B35" s="99" t="s">
        <v>12</v>
      </c>
      <c r="C35" s="94"/>
      <c r="D35" s="133">
        <f>E35+F35</f>
        <v>0</v>
      </c>
      <c r="E35" s="140"/>
      <c r="F35" s="133"/>
    </row>
    <row r="36" spans="1:6" ht="13.5" customHeight="1">
      <c r="A36" s="131">
        <v>8121</v>
      </c>
      <c r="B36" s="99" t="s">
        <v>859</v>
      </c>
      <c r="C36" s="94"/>
      <c r="D36" s="133">
        <f>F36</f>
        <v>0</v>
      </c>
      <c r="E36" s="141" t="s">
        <v>853</v>
      </c>
      <c r="F36" s="133">
        <f>F38+F42</f>
        <v>0</v>
      </c>
    </row>
    <row r="37" spans="1:6" ht="12.75" hidden="1" customHeight="1">
      <c r="A37" s="131"/>
      <c r="B37" s="99" t="s">
        <v>675</v>
      </c>
      <c r="C37" s="94"/>
      <c r="D37" s="133">
        <f t="shared" ref="D37:D45" si="0">F37</f>
        <v>0</v>
      </c>
      <c r="E37" s="140"/>
      <c r="F37" s="133"/>
    </row>
    <row r="38" spans="1:6">
      <c r="A38" s="131">
        <v>8122</v>
      </c>
      <c r="B38" s="139" t="s">
        <v>860</v>
      </c>
      <c r="C38" s="94" t="s">
        <v>861</v>
      </c>
      <c r="D38" s="133">
        <f t="shared" si="0"/>
        <v>0</v>
      </c>
      <c r="E38" s="141" t="s">
        <v>853</v>
      </c>
      <c r="F38" s="133">
        <f>F40+F41</f>
        <v>0</v>
      </c>
    </row>
    <row r="39" spans="1:6" ht="12.75" hidden="1" customHeight="1">
      <c r="A39" s="131"/>
      <c r="B39" s="139" t="s">
        <v>675</v>
      </c>
      <c r="C39" s="94"/>
      <c r="D39" s="133"/>
      <c r="E39" s="140"/>
      <c r="F39" s="133"/>
    </row>
    <row r="40" spans="1:6">
      <c r="A40" s="131">
        <v>8123</v>
      </c>
      <c r="B40" s="139" t="s">
        <v>862</v>
      </c>
      <c r="C40" s="94"/>
      <c r="D40" s="133">
        <f t="shared" si="0"/>
        <v>0</v>
      </c>
      <c r="E40" s="141" t="s">
        <v>853</v>
      </c>
      <c r="F40" s="133"/>
    </row>
    <row r="41" spans="1:6">
      <c r="A41" s="131">
        <v>8124</v>
      </c>
      <c r="B41" s="139" t="s">
        <v>863</v>
      </c>
      <c r="C41" s="94"/>
      <c r="D41" s="133">
        <f t="shared" si="0"/>
        <v>0</v>
      </c>
      <c r="E41" s="141" t="s">
        <v>853</v>
      </c>
      <c r="F41" s="133"/>
    </row>
    <row r="42" spans="1:6" ht="23.25" customHeight="1">
      <c r="A42" s="131">
        <v>8130</v>
      </c>
      <c r="B42" s="139" t="s">
        <v>864</v>
      </c>
      <c r="C42" s="94" t="s">
        <v>865</v>
      </c>
      <c r="D42" s="133">
        <f t="shared" si="0"/>
        <v>0</v>
      </c>
      <c r="E42" s="141" t="s">
        <v>853</v>
      </c>
      <c r="F42" s="133">
        <f>F44+F45</f>
        <v>0</v>
      </c>
    </row>
    <row r="43" spans="1:6" ht="12.75" hidden="1" customHeight="1">
      <c r="A43" s="131"/>
      <c r="B43" s="139" t="s">
        <v>675</v>
      </c>
      <c r="C43" s="94"/>
      <c r="D43" s="133"/>
      <c r="E43" s="140"/>
      <c r="F43" s="133"/>
    </row>
    <row r="44" spans="1:6">
      <c r="A44" s="131">
        <v>8131</v>
      </c>
      <c r="B44" s="139" t="s">
        <v>866</v>
      </c>
      <c r="C44" s="94"/>
      <c r="D44" s="133">
        <f t="shared" si="0"/>
        <v>0</v>
      </c>
      <c r="E44" s="141" t="s">
        <v>853</v>
      </c>
      <c r="F44" s="133"/>
    </row>
    <row r="45" spans="1:6">
      <c r="A45" s="131">
        <v>8132</v>
      </c>
      <c r="B45" s="139" t="s">
        <v>867</v>
      </c>
      <c r="C45" s="94"/>
      <c r="D45" s="133">
        <f t="shared" si="0"/>
        <v>0</v>
      </c>
      <c r="E45" s="141" t="s">
        <v>853</v>
      </c>
      <c r="F45" s="133"/>
    </row>
    <row r="46" spans="1:6" ht="24" customHeight="1">
      <c r="A46" s="131">
        <v>8140</v>
      </c>
      <c r="B46" s="139" t="s">
        <v>868</v>
      </c>
      <c r="C46" s="94"/>
      <c r="D46" s="133">
        <f>E46+F46</f>
        <v>0</v>
      </c>
      <c r="E46" s="140">
        <f>E48+E52</f>
        <v>0</v>
      </c>
      <c r="F46" s="133">
        <f>F48+F52</f>
        <v>0</v>
      </c>
    </row>
    <row r="47" spans="1:6" ht="12.75" hidden="1" customHeight="1">
      <c r="A47" s="131"/>
      <c r="B47" s="99" t="s">
        <v>675</v>
      </c>
      <c r="C47" s="94"/>
      <c r="D47" s="133"/>
      <c r="E47" s="140"/>
      <c r="F47" s="133"/>
    </row>
    <row r="48" spans="1:6" ht="22.5" customHeight="1">
      <c r="A48" s="131">
        <v>8141</v>
      </c>
      <c r="B48" s="139" t="s">
        <v>869</v>
      </c>
      <c r="C48" s="94" t="s">
        <v>861</v>
      </c>
      <c r="D48" s="133">
        <f>E48+F48</f>
        <v>0</v>
      </c>
      <c r="E48" s="140">
        <f>E50+E51</f>
        <v>0</v>
      </c>
      <c r="F48" s="133">
        <f>F51</f>
        <v>0</v>
      </c>
    </row>
    <row r="49" spans="1:9" ht="12.75" hidden="1" customHeight="1">
      <c r="A49" s="131"/>
      <c r="B49" s="139" t="s">
        <v>675</v>
      </c>
      <c r="C49" s="94"/>
      <c r="D49" s="133"/>
      <c r="E49" s="140"/>
      <c r="F49" s="133"/>
    </row>
    <row r="50" spans="1:9">
      <c r="A50" s="131">
        <v>8142</v>
      </c>
      <c r="B50" s="139" t="s">
        <v>870</v>
      </c>
      <c r="C50" s="94"/>
      <c r="D50" s="133">
        <f>E50</f>
        <v>0</v>
      </c>
      <c r="E50" s="140"/>
      <c r="F50" s="141" t="s">
        <v>853</v>
      </c>
    </row>
    <row r="51" spans="1:9">
      <c r="A51" s="131">
        <v>8143</v>
      </c>
      <c r="B51" s="139" t="s">
        <v>871</v>
      </c>
      <c r="C51" s="94"/>
      <c r="D51" s="133">
        <f>E51+F51</f>
        <v>0</v>
      </c>
      <c r="E51" s="140"/>
      <c r="F51" s="133"/>
    </row>
    <row r="52" spans="1:9" ht="25.5" customHeight="1">
      <c r="A52" s="131">
        <v>8150</v>
      </c>
      <c r="B52" s="139" t="s">
        <v>872</v>
      </c>
      <c r="C52" s="45" t="s">
        <v>865</v>
      </c>
      <c r="D52" s="133">
        <f>E52+F52</f>
        <v>0</v>
      </c>
      <c r="E52" s="140">
        <f>E54+E55</f>
        <v>0</v>
      </c>
      <c r="F52" s="133">
        <f>F55</f>
        <v>0</v>
      </c>
    </row>
    <row r="53" spans="1:9" ht="12.75" hidden="1" customHeight="1">
      <c r="A53" s="131"/>
      <c r="B53" s="139" t="s">
        <v>675</v>
      </c>
      <c r="C53" s="45"/>
      <c r="D53" s="133"/>
      <c r="E53" s="140"/>
      <c r="F53" s="133"/>
    </row>
    <row r="54" spans="1:9">
      <c r="A54" s="131">
        <v>8151</v>
      </c>
      <c r="B54" s="139" t="s">
        <v>866</v>
      </c>
      <c r="C54" s="45"/>
      <c r="D54" s="133">
        <f>E54</f>
        <v>0</v>
      </c>
      <c r="E54" s="140"/>
      <c r="F54" s="52" t="s">
        <v>19</v>
      </c>
    </row>
    <row r="55" spans="1:9">
      <c r="A55" s="131">
        <v>8152</v>
      </c>
      <c r="B55" s="139" t="s">
        <v>873</v>
      </c>
      <c r="C55" s="45"/>
      <c r="D55" s="133">
        <f>E55+F55</f>
        <v>0</v>
      </c>
      <c r="E55" s="140"/>
      <c r="F55" s="133"/>
    </row>
    <row r="56" spans="1:9" ht="39.75" customHeight="1">
      <c r="A56" s="131">
        <v>8160</v>
      </c>
      <c r="B56" s="139" t="s">
        <v>874</v>
      </c>
      <c r="C56" s="45"/>
      <c r="D56" s="133">
        <f>E56+F56</f>
        <v>36500</v>
      </c>
      <c r="E56" s="140">
        <f>E63+E67+E78+E79</f>
        <v>0</v>
      </c>
      <c r="F56" s="133">
        <f>F58+F63+F67+F78+F79</f>
        <v>36500</v>
      </c>
    </row>
    <row r="57" spans="1:9" ht="12.75" hidden="1" customHeight="1">
      <c r="A57" s="131"/>
      <c r="B57" s="143" t="s">
        <v>12</v>
      </c>
      <c r="C57" s="45"/>
      <c r="D57" s="133"/>
      <c r="E57" s="140"/>
      <c r="F57" s="133"/>
    </row>
    <row r="58" spans="1:9" ht="33" customHeight="1">
      <c r="A58" s="131">
        <v>8161</v>
      </c>
      <c r="B58" s="99" t="s">
        <v>875</v>
      </c>
      <c r="C58" s="45"/>
      <c r="D58" s="133">
        <f>F58</f>
        <v>0</v>
      </c>
      <c r="E58" s="140" t="s">
        <v>853</v>
      </c>
      <c r="F58" s="133">
        <f>F60+F61+F62</f>
        <v>0</v>
      </c>
    </row>
    <row r="59" spans="1:9" ht="12.75" hidden="1" customHeight="1">
      <c r="A59" s="131"/>
      <c r="B59" s="99" t="s">
        <v>675</v>
      </c>
      <c r="C59" s="45"/>
      <c r="D59" s="133"/>
      <c r="E59" s="140"/>
      <c r="F59" s="133"/>
    </row>
    <row r="60" spans="1:9" ht="34.5" customHeight="1">
      <c r="A60" s="131">
        <v>8162</v>
      </c>
      <c r="B60" s="139" t="s">
        <v>876</v>
      </c>
      <c r="C60" s="45" t="s">
        <v>877</v>
      </c>
      <c r="D60" s="133">
        <f>F60</f>
        <v>0</v>
      </c>
      <c r="E60" s="140" t="s">
        <v>853</v>
      </c>
      <c r="F60" s="133"/>
    </row>
    <row r="61" spans="1:9" ht="71.25" customHeight="1">
      <c r="A61" s="144">
        <v>8163</v>
      </c>
      <c r="B61" s="145" t="s">
        <v>878</v>
      </c>
      <c r="C61" s="45" t="s">
        <v>877</v>
      </c>
      <c r="D61" s="133">
        <f>F61</f>
        <v>0</v>
      </c>
      <c r="E61" s="140" t="s">
        <v>853</v>
      </c>
      <c r="F61" s="133"/>
    </row>
    <row r="62" spans="1:9" ht="21.75" customHeight="1">
      <c r="A62" s="131">
        <v>8164</v>
      </c>
      <c r="B62" s="139" t="s">
        <v>879</v>
      </c>
      <c r="C62" s="45" t="s">
        <v>880</v>
      </c>
      <c r="D62" s="133">
        <f>F62</f>
        <v>0</v>
      </c>
      <c r="E62" s="140" t="s">
        <v>853</v>
      </c>
      <c r="F62" s="133"/>
    </row>
    <row r="63" spans="1:9" ht="15" customHeight="1">
      <c r="A63" s="131">
        <v>8170</v>
      </c>
      <c r="B63" s="99" t="s">
        <v>881</v>
      </c>
      <c r="C63" s="45"/>
      <c r="D63" s="133">
        <f t="shared" ref="D63:D68" si="1">E63+F63</f>
        <v>0</v>
      </c>
      <c r="E63" s="140">
        <f>E65+E66</f>
        <v>0</v>
      </c>
      <c r="F63" s="140">
        <f>F65+F66</f>
        <v>0</v>
      </c>
      <c r="I63" s="30" t="s">
        <v>848</v>
      </c>
    </row>
    <row r="64" spans="1:9" ht="12.75" hidden="1" customHeight="1">
      <c r="A64" s="131"/>
      <c r="B64" s="99" t="s">
        <v>675</v>
      </c>
      <c r="C64" s="45"/>
      <c r="D64" s="133">
        <f t="shared" si="1"/>
        <v>0</v>
      </c>
      <c r="E64" s="140"/>
      <c r="F64" s="140"/>
    </row>
    <row r="65" spans="1:9" ht="24">
      <c r="A65" s="131">
        <v>8171</v>
      </c>
      <c r="B65" s="139" t="s">
        <v>882</v>
      </c>
      <c r="C65" s="45" t="s">
        <v>883</v>
      </c>
      <c r="D65" s="133">
        <f t="shared" si="1"/>
        <v>0</v>
      </c>
      <c r="E65" s="140"/>
      <c r="F65" s="133"/>
    </row>
    <row r="66" spans="1:9">
      <c r="A66" s="131">
        <v>8172</v>
      </c>
      <c r="B66" s="142" t="s">
        <v>884</v>
      </c>
      <c r="C66" s="45" t="s">
        <v>885</v>
      </c>
      <c r="D66" s="133">
        <f t="shared" si="1"/>
        <v>0</v>
      </c>
      <c r="E66" s="140"/>
      <c r="F66" s="133"/>
    </row>
    <row r="67" spans="1:9" ht="34.5" customHeight="1">
      <c r="A67" s="144">
        <v>8190</v>
      </c>
      <c r="B67" s="99" t="s">
        <v>886</v>
      </c>
      <c r="C67" s="131"/>
      <c r="D67" s="133">
        <f t="shared" si="1"/>
        <v>36500</v>
      </c>
      <c r="E67" s="133">
        <f>E69+E72</f>
        <v>0</v>
      </c>
      <c r="F67" s="133">
        <f>F73</f>
        <v>36500</v>
      </c>
    </row>
    <row r="68" spans="1:9" ht="12.75" hidden="1" customHeight="1">
      <c r="A68" s="144"/>
      <c r="B68" s="99" t="s">
        <v>547</v>
      </c>
      <c r="C68" s="131"/>
      <c r="D68" s="133">
        <f t="shared" si="1"/>
        <v>0</v>
      </c>
      <c r="E68" s="133"/>
      <c r="F68" s="133"/>
    </row>
    <row r="69" spans="1:9" ht="23.25" customHeight="1">
      <c r="A69" s="144">
        <v>8191</v>
      </c>
      <c r="B69" s="99" t="s">
        <v>887</v>
      </c>
      <c r="C69" s="144">
        <v>9320</v>
      </c>
      <c r="D69" s="133">
        <f>E69</f>
        <v>27000</v>
      </c>
      <c r="E69" s="133">
        <v>27000</v>
      </c>
      <c r="F69" s="52" t="s">
        <v>19</v>
      </c>
      <c r="H69" s="146"/>
      <c r="I69" s="146"/>
    </row>
    <row r="70" spans="1:9" ht="12.75" hidden="1" customHeight="1">
      <c r="A70" s="144"/>
      <c r="B70" s="99" t="s">
        <v>174</v>
      </c>
      <c r="C70" s="131"/>
      <c r="D70" s="133">
        <f>E70+F70</f>
        <v>0</v>
      </c>
      <c r="E70" s="133"/>
      <c r="F70" s="133"/>
    </row>
    <row r="71" spans="1:9" ht="35.25" customHeight="1">
      <c r="A71" s="144">
        <v>8192</v>
      </c>
      <c r="B71" s="139" t="s">
        <v>888</v>
      </c>
      <c r="C71" s="131"/>
      <c r="D71" s="133">
        <f>E71</f>
        <v>0</v>
      </c>
      <c r="E71" s="133"/>
      <c r="F71" s="141" t="s">
        <v>853</v>
      </c>
    </row>
    <row r="72" spans="1:9" ht="24">
      <c r="A72" s="144">
        <v>8193</v>
      </c>
      <c r="B72" s="139" t="s">
        <v>889</v>
      </c>
      <c r="C72" s="131"/>
      <c r="D72" s="133">
        <f>E72</f>
        <v>-27000</v>
      </c>
      <c r="E72" s="141">
        <f>-(E69-E71)</f>
        <v>-27000</v>
      </c>
      <c r="F72" s="141" t="s">
        <v>19</v>
      </c>
    </row>
    <row r="73" spans="1:9" ht="34.5" customHeight="1">
      <c r="A73" s="144">
        <v>8194</v>
      </c>
      <c r="B73" s="99" t="s">
        <v>890</v>
      </c>
      <c r="C73" s="147">
        <v>9330</v>
      </c>
      <c r="D73" s="133">
        <f>F73</f>
        <v>36500</v>
      </c>
      <c r="E73" s="141" t="s">
        <v>853</v>
      </c>
      <c r="F73" s="133">
        <f>F75+F76</f>
        <v>36500</v>
      </c>
    </row>
    <row r="74" spans="1:9" ht="12.75" hidden="1" customHeight="1">
      <c r="A74" s="144"/>
      <c r="B74" s="99" t="s">
        <v>174</v>
      </c>
      <c r="C74" s="147"/>
      <c r="D74" s="133"/>
      <c r="E74" s="141"/>
      <c r="F74" s="133"/>
    </row>
    <row r="75" spans="1:9" ht="36">
      <c r="A75" s="144">
        <v>8195</v>
      </c>
      <c r="B75" s="139" t="s">
        <v>891</v>
      </c>
      <c r="C75" s="147"/>
      <c r="D75" s="133">
        <f>F75</f>
        <v>9500</v>
      </c>
      <c r="E75" s="141" t="s">
        <v>853</v>
      </c>
      <c r="F75" s="133">
        <v>9500</v>
      </c>
      <c r="I75" s="138"/>
    </row>
    <row r="76" spans="1:9" ht="36">
      <c r="A76" s="144">
        <v>8196</v>
      </c>
      <c r="B76" s="139" t="s">
        <v>892</v>
      </c>
      <c r="C76" s="147"/>
      <c r="D76" s="133">
        <f>F76</f>
        <v>27000</v>
      </c>
      <c r="E76" s="141" t="s">
        <v>853</v>
      </c>
      <c r="F76" s="133">
        <f>-E72</f>
        <v>27000</v>
      </c>
    </row>
    <row r="77" spans="1:9" ht="36">
      <c r="A77" s="144">
        <v>8197</v>
      </c>
      <c r="B77" s="99" t="s">
        <v>893</v>
      </c>
      <c r="C77" s="148"/>
      <c r="D77" s="133"/>
      <c r="E77" s="141" t="s">
        <v>853</v>
      </c>
      <c r="F77" s="141" t="s">
        <v>853</v>
      </c>
    </row>
    <row r="78" spans="1:9" ht="36">
      <c r="A78" s="144">
        <v>8198</v>
      </c>
      <c r="B78" s="99" t="s">
        <v>894</v>
      </c>
      <c r="C78" s="148"/>
      <c r="D78" s="133">
        <f>E78+F78</f>
        <v>0</v>
      </c>
      <c r="E78" s="140"/>
      <c r="F78" s="133"/>
    </row>
    <row r="79" spans="1:9" ht="69.75" customHeight="1">
      <c r="A79" s="144">
        <v>8199</v>
      </c>
      <c r="B79" s="99" t="s">
        <v>895</v>
      </c>
      <c r="C79" s="148"/>
      <c r="D79" s="133">
        <f>E79+F79</f>
        <v>0</v>
      </c>
      <c r="E79" s="140"/>
      <c r="F79" s="133">
        <f>F80</f>
        <v>0</v>
      </c>
    </row>
    <row r="80" spans="1:9" ht="36">
      <c r="A80" s="144" t="s">
        <v>896</v>
      </c>
      <c r="B80" s="139" t="s">
        <v>897</v>
      </c>
      <c r="C80" s="148"/>
      <c r="D80" s="133">
        <f>F80</f>
        <v>0</v>
      </c>
      <c r="E80" s="141" t="s">
        <v>853</v>
      </c>
      <c r="F80" s="133"/>
    </row>
    <row r="81" spans="1:6" ht="14.25" customHeight="1">
      <c r="A81" s="131">
        <v>8200</v>
      </c>
      <c r="B81" s="136" t="s">
        <v>898</v>
      </c>
      <c r="C81" s="131"/>
      <c r="D81" s="133">
        <f>E81+F81</f>
        <v>0</v>
      </c>
      <c r="E81" s="133">
        <f>E83</f>
        <v>0</v>
      </c>
      <c r="F81" s="133">
        <f>F83</f>
        <v>0</v>
      </c>
    </row>
    <row r="82" spans="1:6" ht="14.25" customHeight="1">
      <c r="A82" s="131"/>
      <c r="B82" s="97" t="s">
        <v>12</v>
      </c>
      <c r="C82" s="131"/>
      <c r="D82" s="133">
        <f>E82+F82</f>
        <v>0</v>
      </c>
      <c r="E82" s="133"/>
      <c r="F82" s="133"/>
    </row>
    <row r="83" spans="1:6" ht="21.75" customHeight="1">
      <c r="A83" s="131">
        <v>8210</v>
      </c>
      <c r="B83" s="149" t="s">
        <v>899</v>
      </c>
      <c r="C83" s="131"/>
      <c r="D83" s="133">
        <f>E83+F83</f>
        <v>0</v>
      </c>
      <c r="E83" s="133">
        <f>E89</f>
        <v>0</v>
      </c>
      <c r="F83" s="133">
        <f>F85+F89</f>
        <v>0</v>
      </c>
    </row>
    <row r="84" spans="1:6" ht="12.75" hidden="1" customHeight="1">
      <c r="A84" s="131"/>
      <c r="B84" s="139" t="s">
        <v>12</v>
      </c>
      <c r="C84" s="131"/>
      <c r="D84" s="133">
        <f>E84+F84</f>
        <v>0</v>
      </c>
      <c r="E84" s="140"/>
      <c r="F84" s="133"/>
    </row>
    <row r="85" spans="1:6" ht="34.5" customHeight="1">
      <c r="A85" s="131">
        <v>8211</v>
      </c>
      <c r="B85" s="99" t="s">
        <v>900</v>
      </c>
      <c r="C85" s="131"/>
      <c r="D85" s="133">
        <f>F85</f>
        <v>0</v>
      </c>
      <c r="E85" s="141" t="s">
        <v>853</v>
      </c>
      <c r="F85" s="133">
        <f>F87+F88</f>
        <v>0</v>
      </c>
    </row>
    <row r="86" spans="1:6" ht="12.75" hidden="1" customHeight="1">
      <c r="A86" s="131"/>
      <c r="B86" s="99" t="s">
        <v>174</v>
      </c>
      <c r="C86" s="131"/>
      <c r="D86" s="133"/>
      <c r="E86" s="141"/>
      <c r="F86" s="133"/>
    </row>
    <row r="87" spans="1:6">
      <c r="A87" s="131">
        <v>8212</v>
      </c>
      <c r="B87" s="142" t="s">
        <v>854</v>
      </c>
      <c r="C87" s="45" t="s">
        <v>901</v>
      </c>
      <c r="D87" s="133">
        <f>F87</f>
        <v>0</v>
      </c>
      <c r="E87" s="141" t="s">
        <v>853</v>
      </c>
      <c r="F87" s="133"/>
    </row>
    <row r="88" spans="1:6">
      <c r="A88" s="131">
        <v>8213</v>
      </c>
      <c r="B88" s="142" t="s">
        <v>856</v>
      </c>
      <c r="C88" s="45" t="s">
        <v>902</v>
      </c>
      <c r="D88" s="133">
        <f>F88</f>
        <v>0</v>
      </c>
      <c r="E88" s="141" t="s">
        <v>853</v>
      </c>
      <c r="F88" s="133"/>
    </row>
    <row r="89" spans="1:6" ht="23.25" customHeight="1">
      <c r="A89" s="131">
        <v>8220</v>
      </c>
      <c r="B89" s="99" t="s">
        <v>903</v>
      </c>
      <c r="C89" s="131"/>
      <c r="D89" s="133">
        <f>E89+F89</f>
        <v>0</v>
      </c>
      <c r="E89" s="133">
        <f>E95</f>
        <v>0</v>
      </c>
      <c r="F89" s="133">
        <f>F91+F95</f>
        <v>0</v>
      </c>
    </row>
    <row r="90" spans="1:6" ht="0.75" hidden="1" customHeight="1">
      <c r="A90" s="131"/>
      <c r="B90" s="99" t="s">
        <v>12</v>
      </c>
      <c r="C90" s="131"/>
      <c r="D90" s="133">
        <f>E90+F90</f>
        <v>0</v>
      </c>
      <c r="E90" s="52"/>
      <c r="F90" s="133"/>
    </row>
    <row r="91" spans="1:6" ht="12" customHeight="1">
      <c r="A91" s="131">
        <v>8221</v>
      </c>
      <c r="B91" s="99" t="s">
        <v>904</v>
      </c>
      <c r="C91" s="131"/>
      <c r="D91" s="133">
        <f>F91</f>
        <v>0</v>
      </c>
      <c r="E91" s="141" t="s">
        <v>853</v>
      </c>
      <c r="F91" s="133">
        <f>F93+F94</f>
        <v>0</v>
      </c>
    </row>
    <row r="92" spans="1:6" ht="12.75" hidden="1" customHeight="1">
      <c r="A92" s="131"/>
      <c r="B92" s="99" t="s">
        <v>675</v>
      </c>
      <c r="C92" s="131"/>
      <c r="D92" s="133"/>
      <c r="E92" s="141"/>
      <c r="F92" s="133"/>
    </row>
    <row r="93" spans="1:6">
      <c r="A93" s="131">
        <v>8222</v>
      </c>
      <c r="B93" s="139" t="s">
        <v>905</v>
      </c>
      <c r="C93" s="45" t="s">
        <v>906</v>
      </c>
      <c r="D93" s="133">
        <f>F93</f>
        <v>0</v>
      </c>
      <c r="E93" s="141" t="s">
        <v>853</v>
      </c>
      <c r="F93" s="133"/>
    </row>
    <row r="94" spans="1:6">
      <c r="A94" s="131">
        <v>8230</v>
      </c>
      <c r="B94" s="139" t="s">
        <v>907</v>
      </c>
      <c r="C94" s="45" t="s">
        <v>908</v>
      </c>
      <c r="D94" s="133">
        <f>F94</f>
        <v>0</v>
      </c>
      <c r="E94" s="141" t="s">
        <v>853</v>
      </c>
      <c r="F94" s="133"/>
    </row>
    <row r="95" spans="1:6" ht="21" customHeight="1">
      <c r="A95" s="131">
        <v>8240</v>
      </c>
      <c r="B95" s="99" t="s">
        <v>909</v>
      </c>
      <c r="C95" s="131"/>
      <c r="D95" s="133">
        <f>E95+F95</f>
        <v>0</v>
      </c>
      <c r="E95" s="52">
        <f>E97+E98</f>
        <v>0</v>
      </c>
      <c r="F95" s="133">
        <f>F97+F98</f>
        <v>0</v>
      </c>
    </row>
    <row r="96" spans="1:6" ht="12.75" hidden="1" customHeight="1">
      <c r="A96" s="131"/>
      <c r="B96" s="99" t="s">
        <v>675</v>
      </c>
      <c r="C96" s="131"/>
      <c r="D96" s="133">
        <f>E96+F96</f>
        <v>0</v>
      </c>
      <c r="E96" s="52"/>
      <c r="F96" s="133"/>
    </row>
    <row r="97" spans="1:6">
      <c r="A97" s="131">
        <v>8241</v>
      </c>
      <c r="B97" s="139" t="s">
        <v>910</v>
      </c>
      <c r="C97" s="45" t="s">
        <v>906</v>
      </c>
      <c r="D97" s="133">
        <f>E97+F97</f>
        <v>0</v>
      </c>
      <c r="E97" s="133"/>
      <c r="F97" s="133"/>
    </row>
    <row r="98" spans="1:6" ht="24">
      <c r="A98" s="131">
        <v>8250</v>
      </c>
      <c r="B98" s="139" t="s">
        <v>911</v>
      </c>
      <c r="C98" s="45" t="s">
        <v>908</v>
      </c>
      <c r="D98" s="133">
        <f>E98+F98</f>
        <v>0</v>
      </c>
      <c r="E98" s="140"/>
      <c r="F98" s="133"/>
    </row>
    <row r="99" spans="1:6">
      <c r="B99" s="9"/>
    </row>
    <row r="100" spans="1:6">
      <c r="B100" s="9"/>
    </row>
    <row r="101" spans="1:6">
      <c r="B101" s="9"/>
    </row>
    <row r="102" spans="1:6">
      <c r="B102" s="9"/>
    </row>
    <row r="103" spans="1:6">
      <c r="B103" s="9"/>
    </row>
    <row r="104" spans="1:6">
      <c r="B104" s="9"/>
    </row>
    <row r="105" spans="1:6">
      <c r="B105" s="9"/>
    </row>
    <row r="106" spans="1:6">
      <c r="B106" s="9"/>
    </row>
    <row r="107" spans="1:6">
      <c r="B107" s="9"/>
    </row>
    <row r="108" spans="1:6">
      <c r="B108" s="9"/>
    </row>
    <row r="109" spans="1:6">
      <c r="B109" s="9"/>
    </row>
    <row r="110" spans="1:6">
      <c r="B110" s="9"/>
    </row>
    <row r="111" spans="1:6">
      <c r="B111" s="9"/>
    </row>
    <row r="112" spans="1:6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</sheetData>
  <mergeCells count="12">
    <mergeCell ref="A16:F16"/>
    <mergeCell ref="A18:F18"/>
    <mergeCell ref="A21:A22"/>
    <mergeCell ref="B21:C21"/>
    <mergeCell ref="D21:D22"/>
    <mergeCell ref="E21:F21"/>
    <mergeCell ref="A2:E2"/>
    <mergeCell ref="A4:E4"/>
    <mergeCell ref="A7:A8"/>
    <mergeCell ref="B7:B8"/>
    <mergeCell ref="C7:C8"/>
    <mergeCell ref="D7:E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14"/>
  <sheetViews>
    <sheetView tabSelected="1" topLeftCell="A475" workbookViewId="0">
      <selection activeCell="H5" sqref="H5:H6"/>
    </sheetView>
  </sheetViews>
  <sheetFormatPr defaultRowHeight="15"/>
  <cols>
    <col min="1" max="1" width="4.88671875" style="155" customWidth="1"/>
    <col min="2" max="2" width="4.88671875" style="272" customWidth="1"/>
    <col min="3" max="3" width="4.5546875" style="273" customWidth="1"/>
    <col min="4" max="4" width="3.33203125" style="274" customWidth="1"/>
    <col min="5" max="5" width="38.33203125" style="268" customWidth="1"/>
    <col min="6" max="6" width="47.5546875" style="159" hidden="1" customWidth="1"/>
    <col min="7" max="7" width="8.109375" style="159" customWidth="1"/>
    <col min="8" max="8" width="15.44140625" style="151" customWidth="1"/>
    <col min="9" max="9" width="9" style="151" customWidth="1"/>
    <col min="10" max="10" width="14" style="151" customWidth="1"/>
    <col min="11" max="11" width="14.33203125" style="150" customWidth="1"/>
    <col min="12" max="13" width="12.5546875" style="150" bestFit="1" customWidth="1"/>
    <col min="14" max="14" width="12.109375" style="150" bestFit="1" customWidth="1"/>
    <col min="15" max="256" width="9.109375" style="150"/>
    <col min="257" max="257" width="5.109375" style="150" customWidth="1"/>
    <col min="258" max="258" width="5.5546875" style="150" customWidth="1"/>
    <col min="259" max="259" width="6.5546875" style="150" customWidth="1"/>
    <col min="260" max="260" width="4.88671875" style="150" customWidth="1"/>
    <col min="261" max="261" width="46.88671875" style="150" customWidth="1"/>
    <col min="262" max="262" width="0" style="150" hidden="1" customWidth="1"/>
    <col min="263" max="263" width="8.109375" style="150" customWidth="1"/>
    <col min="264" max="264" width="9.88671875" style="150" customWidth="1"/>
    <col min="265" max="265" width="10" style="150" customWidth="1"/>
    <col min="266" max="266" width="9.88671875" style="150" customWidth="1"/>
    <col min="267" max="267" width="14.33203125" style="150" customWidth="1"/>
    <col min="268" max="269" width="12.5546875" style="150" bestFit="1" customWidth="1"/>
    <col min="270" max="270" width="12.109375" style="150" bestFit="1" customWidth="1"/>
    <col min="271" max="512" width="9.109375" style="150"/>
    <col min="513" max="513" width="5.109375" style="150" customWidth="1"/>
    <col min="514" max="514" width="5.5546875" style="150" customWidth="1"/>
    <col min="515" max="515" width="6.5546875" style="150" customWidth="1"/>
    <col min="516" max="516" width="4.88671875" style="150" customWidth="1"/>
    <col min="517" max="517" width="46.88671875" style="150" customWidth="1"/>
    <col min="518" max="518" width="0" style="150" hidden="1" customWidth="1"/>
    <col min="519" max="519" width="8.109375" style="150" customWidth="1"/>
    <col min="520" max="520" width="9.88671875" style="150" customWidth="1"/>
    <col min="521" max="521" width="10" style="150" customWidth="1"/>
    <col min="522" max="522" width="9.88671875" style="150" customWidth="1"/>
    <col min="523" max="523" width="14.33203125" style="150" customWidth="1"/>
    <col min="524" max="525" width="12.5546875" style="150" bestFit="1" customWidth="1"/>
    <col min="526" max="526" width="12.109375" style="150" bestFit="1" customWidth="1"/>
    <col min="527" max="768" width="9.109375" style="150"/>
    <col min="769" max="769" width="5.109375" style="150" customWidth="1"/>
    <col min="770" max="770" width="5.5546875" style="150" customWidth="1"/>
    <col min="771" max="771" width="6.5546875" style="150" customWidth="1"/>
    <col min="772" max="772" width="4.88671875" style="150" customWidth="1"/>
    <col min="773" max="773" width="46.88671875" style="150" customWidth="1"/>
    <col min="774" max="774" width="0" style="150" hidden="1" customWidth="1"/>
    <col min="775" max="775" width="8.109375" style="150" customWidth="1"/>
    <col min="776" max="776" width="9.88671875" style="150" customWidth="1"/>
    <col min="777" max="777" width="10" style="150" customWidth="1"/>
    <col min="778" max="778" width="9.88671875" style="150" customWidth="1"/>
    <col min="779" max="779" width="14.33203125" style="150" customWidth="1"/>
    <col min="780" max="781" width="12.5546875" style="150" bestFit="1" customWidth="1"/>
    <col min="782" max="782" width="12.109375" style="150" bestFit="1" customWidth="1"/>
    <col min="783" max="1024" width="9.109375" style="150"/>
    <col min="1025" max="1025" width="5.109375" style="150" customWidth="1"/>
    <col min="1026" max="1026" width="5.5546875" style="150" customWidth="1"/>
    <col min="1027" max="1027" width="6.5546875" style="150" customWidth="1"/>
    <col min="1028" max="1028" width="4.88671875" style="150" customWidth="1"/>
    <col min="1029" max="1029" width="46.88671875" style="150" customWidth="1"/>
    <col min="1030" max="1030" width="0" style="150" hidden="1" customWidth="1"/>
    <col min="1031" max="1031" width="8.109375" style="150" customWidth="1"/>
    <col min="1032" max="1032" width="9.88671875" style="150" customWidth="1"/>
    <col min="1033" max="1033" width="10" style="150" customWidth="1"/>
    <col min="1034" max="1034" width="9.88671875" style="150" customWidth="1"/>
    <col min="1035" max="1035" width="14.33203125" style="150" customWidth="1"/>
    <col min="1036" max="1037" width="12.5546875" style="150" bestFit="1" customWidth="1"/>
    <col min="1038" max="1038" width="12.109375" style="150" bestFit="1" customWidth="1"/>
    <col min="1039" max="1280" width="9.109375" style="150"/>
    <col min="1281" max="1281" width="5.109375" style="150" customWidth="1"/>
    <col min="1282" max="1282" width="5.5546875" style="150" customWidth="1"/>
    <col min="1283" max="1283" width="6.5546875" style="150" customWidth="1"/>
    <col min="1284" max="1284" width="4.88671875" style="150" customWidth="1"/>
    <col min="1285" max="1285" width="46.88671875" style="150" customWidth="1"/>
    <col min="1286" max="1286" width="0" style="150" hidden="1" customWidth="1"/>
    <col min="1287" max="1287" width="8.109375" style="150" customWidth="1"/>
    <col min="1288" max="1288" width="9.88671875" style="150" customWidth="1"/>
    <col min="1289" max="1289" width="10" style="150" customWidth="1"/>
    <col min="1290" max="1290" width="9.88671875" style="150" customWidth="1"/>
    <col min="1291" max="1291" width="14.33203125" style="150" customWidth="1"/>
    <col min="1292" max="1293" width="12.5546875" style="150" bestFit="1" customWidth="1"/>
    <col min="1294" max="1294" width="12.109375" style="150" bestFit="1" customWidth="1"/>
    <col min="1295" max="1536" width="9.109375" style="150"/>
    <col min="1537" max="1537" width="5.109375" style="150" customWidth="1"/>
    <col min="1538" max="1538" width="5.5546875" style="150" customWidth="1"/>
    <col min="1539" max="1539" width="6.5546875" style="150" customWidth="1"/>
    <col min="1540" max="1540" width="4.88671875" style="150" customWidth="1"/>
    <col min="1541" max="1541" width="46.88671875" style="150" customWidth="1"/>
    <col min="1542" max="1542" width="0" style="150" hidden="1" customWidth="1"/>
    <col min="1543" max="1543" width="8.109375" style="150" customWidth="1"/>
    <col min="1544" max="1544" width="9.88671875" style="150" customWidth="1"/>
    <col min="1545" max="1545" width="10" style="150" customWidth="1"/>
    <col min="1546" max="1546" width="9.88671875" style="150" customWidth="1"/>
    <col min="1547" max="1547" width="14.33203125" style="150" customWidth="1"/>
    <col min="1548" max="1549" width="12.5546875" style="150" bestFit="1" customWidth="1"/>
    <col min="1550" max="1550" width="12.109375" style="150" bestFit="1" customWidth="1"/>
    <col min="1551" max="1792" width="9.109375" style="150"/>
    <col min="1793" max="1793" width="5.109375" style="150" customWidth="1"/>
    <col min="1794" max="1794" width="5.5546875" style="150" customWidth="1"/>
    <col min="1795" max="1795" width="6.5546875" style="150" customWidth="1"/>
    <col min="1796" max="1796" width="4.88671875" style="150" customWidth="1"/>
    <col min="1797" max="1797" width="46.88671875" style="150" customWidth="1"/>
    <col min="1798" max="1798" width="0" style="150" hidden="1" customWidth="1"/>
    <col min="1799" max="1799" width="8.109375" style="150" customWidth="1"/>
    <col min="1800" max="1800" width="9.88671875" style="150" customWidth="1"/>
    <col min="1801" max="1801" width="10" style="150" customWidth="1"/>
    <col min="1802" max="1802" width="9.88671875" style="150" customWidth="1"/>
    <col min="1803" max="1803" width="14.33203125" style="150" customWidth="1"/>
    <col min="1804" max="1805" width="12.5546875" style="150" bestFit="1" customWidth="1"/>
    <col min="1806" max="1806" width="12.109375" style="150" bestFit="1" customWidth="1"/>
    <col min="1807" max="2048" width="9.109375" style="150"/>
    <col min="2049" max="2049" width="5.109375" style="150" customWidth="1"/>
    <col min="2050" max="2050" width="5.5546875" style="150" customWidth="1"/>
    <col min="2051" max="2051" width="6.5546875" style="150" customWidth="1"/>
    <col min="2052" max="2052" width="4.88671875" style="150" customWidth="1"/>
    <col min="2053" max="2053" width="46.88671875" style="150" customWidth="1"/>
    <col min="2054" max="2054" width="0" style="150" hidden="1" customWidth="1"/>
    <col min="2055" max="2055" width="8.109375" style="150" customWidth="1"/>
    <col min="2056" max="2056" width="9.88671875" style="150" customWidth="1"/>
    <col min="2057" max="2057" width="10" style="150" customWidth="1"/>
    <col min="2058" max="2058" width="9.88671875" style="150" customWidth="1"/>
    <col min="2059" max="2059" width="14.33203125" style="150" customWidth="1"/>
    <col min="2060" max="2061" width="12.5546875" style="150" bestFit="1" customWidth="1"/>
    <col min="2062" max="2062" width="12.109375" style="150" bestFit="1" customWidth="1"/>
    <col min="2063" max="2304" width="9.109375" style="150"/>
    <col min="2305" max="2305" width="5.109375" style="150" customWidth="1"/>
    <col min="2306" max="2306" width="5.5546875" style="150" customWidth="1"/>
    <col min="2307" max="2307" width="6.5546875" style="150" customWidth="1"/>
    <col min="2308" max="2308" width="4.88671875" style="150" customWidth="1"/>
    <col min="2309" max="2309" width="46.88671875" style="150" customWidth="1"/>
    <col min="2310" max="2310" width="0" style="150" hidden="1" customWidth="1"/>
    <col min="2311" max="2311" width="8.109375" style="150" customWidth="1"/>
    <col min="2312" max="2312" width="9.88671875" style="150" customWidth="1"/>
    <col min="2313" max="2313" width="10" style="150" customWidth="1"/>
    <col min="2314" max="2314" width="9.88671875" style="150" customWidth="1"/>
    <col min="2315" max="2315" width="14.33203125" style="150" customWidth="1"/>
    <col min="2316" max="2317" width="12.5546875" style="150" bestFit="1" customWidth="1"/>
    <col min="2318" max="2318" width="12.109375" style="150" bestFit="1" customWidth="1"/>
    <col min="2319" max="2560" width="9.109375" style="150"/>
    <col min="2561" max="2561" width="5.109375" style="150" customWidth="1"/>
    <col min="2562" max="2562" width="5.5546875" style="150" customWidth="1"/>
    <col min="2563" max="2563" width="6.5546875" style="150" customWidth="1"/>
    <col min="2564" max="2564" width="4.88671875" style="150" customWidth="1"/>
    <col min="2565" max="2565" width="46.88671875" style="150" customWidth="1"/>
    <col min="2566" max="2566" width="0" style="150" hidden="1" customWidth="1"/>
    <col min="2567" max="2567" width="8.109375" style="150" customWidth="1"/>
    <col min="2568" max="2568" width="9.88671875" style="150" customWidth="1"/>
    <col min="2569" max="2569" width="10" style="150" customWidth="1"/>
    <col min="2570" max="2570" width="9.88671875" style="150" customWidth="1"/>
    <col min="2571" max="2571" width="14.33203125" style="150" customWidth="1"/>
    <col min="2572" max="2573" width="12.5546875" style="150" bestFit="1" customWidth="1"/>
    <col min="2574" max="2574" width="12.109375" style="150" bestFit="1" customWidth="1"/>
    <col min="2575" max="2816" width="9.109375" style="150"/>
    <col min="2817" max="2817" width="5.109375" style="150" customWidth="1"/>
    <col min="2818" max="2818" width="5.5546875" style="150" customWidth="1"/>
    <col min="2819" max="2819" width="6.5546875" style="150" customWidth="1"/>
    <col min="2820" max="2820" width="4.88671875" style="150" customWidth="1"/>
    <col min="2821" max="2821" width="46.88671875" style="150" customWidth="1"/>
    <col min="2822" max="2822" width="0" style="150" hidden="1" customWidth="1"/>
    <col min="2823" max="2823" width="8.109375" style="150" customWidth="1"/>
    <col min="2824" max="2824" width="9.88671875" style="150" customWidth="1"/>
    <col min="2825" max="2825" width="10" style="150" customWidth="1"/>
    <col min="2826" max="2826" width="9.88671875" style="150" customWidth="1"/>
    <col min="2827" max="2827" width="14.33203125" style="150" customWidth="1"/>
    <col min="2828" max="2829" width="12.5546875" style="150" bestFit="1" customWidth="1"/>
    <col min="2830" max="2830" width="12.109375" style="150" bestFit="1" customWidth="1"/>
    <col min="2831" max="3072" width="9.109375" style="150"/>
    <col min="3073" max="3073" width="5.109375" style="150" customWidth="1"/>
    <col min="3074" max="3074" width="5.5546875" style="150" customWidth="1"/>
    <col min="3075" max="3075" width="6.5546875" style="150" customWidth="1"/>
    <col min="3076" max="3076" width="4.88671875" style="150" customWidth="1"/>
    <col min="3077" max="3077" width="46.88671875" style="150" customWidth="1"/>
    <col min="3078" max="3078" width="0" style="150" hidden="1" customWidth="1"/>
    <col min="3079" max="3079" width="8.109375" style="150" customWidth="1"/>
    <col min="3080" max="3080" width="9.88671875" style="150" customWidth="1"/>
    <col min="3081" max="3081" width="10" style="150" customWidth="1"/>
    <col min="3082" max="3082" width="9.88671875" style="150" customWidth="1"/>
    <col min="3083" max="3083" width="14.33203125" style="150" customWidth="1"/>
    <col min="3084" max="3085" width="12.5546875" style="150" bestFit="1" customWidth="1"/>
    <col min="3086" max="3086" width="12.109375" style="150" bestFit="1" customWidth="1"/>
    <col min="3087" max="3328" width="9.109375" style="150"/>
    <col min="3329" max="3329" width="5.109375" style="150" customWidth="1"/>
    <col min="3330" max="3330" width="5.5546875" style="150" customWidth="1"/>
    <col min="3331" max="3331" width="6.5546875" style="150" customWidth="1"/>
    <col min="3332" max="3332" width="4.88671875" style="150" customWidth="1"/>
    <col min="3333" max="3333" width="46.88671875" style="150" customWidth="1"/>
    <col min="3334" max="3334" width="0" style="150" hidden="1" customWidth="1"/>
    <col min="3335" max="3335" width="8.109375" style="150" customWidth="1"/>
    <col min="3336" max="3336" width="9.88671875" style="150" customWidth="1"/>
    <col min="3337" max="3337" width="10" style="150" customWidth="1"/>
    <col min="3338" max="3338" width="9.88671875" style="150" customWidth="1"/>
    <col min="3339" max="3339" width="14.33203125" style="150" customWidth="1"/>
    <col min="3340" max="3341" width="12.5546875" style="150" bestFit="1" customWidth="1"/>
    <col min="3342" max="3342" width="12.109375" style="150" bestFit="1" customWidth="1"/>
    <col min="3343" max="3584" width="9.109375" style="150"/>
    <col min="3585" max="3585" width="5.109375" style="150" customWidth="1"/>
    <col min="3586" max="3586" width="5.5546875" style="150" customWidth="1"/>
    <col min="3587" max="3587" width="6.5546875" style="150" customWidth="1"/>
    <col min="3588" max="3588" width="4.88671875" style="150" customWidth="1"/>
    <col min="3589" max="3589" width="46.88671875" style="150" customWidth="1"/>
    <col min="3590" max="3590" width="0" style="150" hidden="1" customWidth="1"/>
    <col min="3591" max="3591" width="8.109375" style="150" customWidth="1"/>
    <col min="3592" max="3592" width="9.88671875" style="150" customWidth="1"/>
    <col min="3593" max="3593" width="10" style="150" customWidth="1"/>
    <col min="3594" max="3594" width="9.88671875" style="150" customWidth="1"/>
    <col min="3595" max="3595" width="14.33203125" style="150" customWidth="1"/>
    <col min="3596" max="3597" width="12.5546875" style="150" bestFit="1" customWidth="1"/>
    <col min="3598" max="3598" width="12.109375" style="150" bestFit="1" customWidth="1"/>
    <col min="3599" max="3840" width="9.109375" style="150"/>
    <col min="3841" max="3841" width="5.109375" style="150" customWidth="1"/>
    <col min="3842" max="3842" width="5.5546875" style="150" customWidth="1"/>
    <col min="3843" max="3843" width="6.5546875" style="150" customWidth="1"/>
    <col min="3844" max="3844" width="4.88671875" style="150" customWidth="1"/>
    <col min="3845" max="3845" width="46.88671875" style="150" customWidth="1"/>
    <col min="3846" max="3846" width="0" style="150" hidden="1" customWidth="1"/>
    <col min="3847" max="3847" width="8.109375" style="150" customWidth="1"/>
    <col min="3848" max="3848" width="9.88671875" style="150" customWidth="1"/>
    <col min="3849" max="3849" width="10" style="150" customWidth="1"/>
    <col min="3850" max="3850" width="9.88671875" style="150" customWidth="1"/>
    <col min="3851" max="3851" width="14.33203125" style="150" customWidth="1"/>
    <col min="3852" max="3853" width="12.5546875" style="150" bestFit="1" customWidth="1"/>
    <col min="3854" max="3854" width="12.109375" style="150" bestFit="1" customWidth="1"/>
    <col min="3855" max="4096" width="9.109375" style="150"/>
    <col min="4097" max="4097" width="5.109375" style="150" customWidth="1"/>
    <col min="4098" max="4098" width="5.5546875" style="150" customWidth="1"/>
    <col min="4099" max="4099" width="6.5546875" style="150" customWidth="1"/>
    <col min="4100" max="4100" width="4.88671875" style="150" customWidth="1"/>
    <col min="4101" max="4101" width="46.88671875" style="150" customWidth="1"/>
    <col min="4102" max="4102" width="0" style="150" hidden="1" customWidth="1"/>
    <col min="4103" max="4103" width="8.109375" style="150" customWidth="1"/>
    <col min="4104" max="4104" width="9.88671875" style="150" customWidth="1"/>
    <col min="4105" max="4105" width="10" style="150" customWidth="1"/>
    <col min="4106" max="4106" width="9.88671875" style="150" customWidth="1"/>
    <col min="4107" max="4107" width="14.33203125" style="150" customWidth="1"/>
    <col min="4108" max="4109" width="12.5546875" style="150" bestFit="1" customWidth="1"/>
    <col min="4110" max="4110" width="12.109375" style="150" bestFit="1" customWidth="1"/>
    <col min="4111" max="4352" width="9.109375" style="150"/>
    <col min="4353" max="4353" width="5.109375" style="150" customWidth="1"/>
    <col min="4354" max="4354" width="5.5546875" style="150" customWidth="1"/>
    <col min="4355" max="4355" width="6.5546875" style="150" customWidth="1"/>
    <col min="4356" max="4356" width="4.88671875" style="150" customWidth="1"/>
    <col min="4357" max="4357" width="46.88671875" style="150" customWidth="1"/>
    <col min="4358" max="4358" width="0" style="150" hidden="1" customWidth="1"/>
    <col min="4359" max="4359" width="8.109375" style="150" customWidth="1"/>
    <col min="4360" max="4360" width="9.88671875" style="150" customWidth="1"/>
    <col min="4361" max="4361" width="10" style="150" customWidth="1"/>
    <col min="4362" max="4362" width="9.88671875" style="150" customWidth="1"/>
    <col min="4363" max="4363" width="14.33203125" style="150" customWidth="1"/>
    <col min="4364" max="4365" width="12.5546875" style="150" bestFit="1" customWidth="1"/>
    <col min="4366" max="4366" width="12.109375" style="150" bestFit="1" customWidth="1"/>
    <col min="4367" max="4608" width="9.109375" style="150"/>
    <col min="4609" max="4609" width="5.109375" style="150" customWidth="1"/>
    <col min="4610" max="4610" width="5.5546875" style="150" customWidth="1"/>
    <col min="4611" max="4611" width="6.5546875" style="150" customWidth="1"/>
    <col min="4612" max="4612" width="4.88671875" style="150" customWidth="1"/>
    <col min="4613" max="4613" width="46.88671875" style="150" customWidth="1"/>
    <col min="4614" max="4614" width="0" style="150" hidden="1" customWidth="1"/>
    <col min="4615" max="4615" width="8.109375" style="150" customWidth="1"/>
    <col min="4616" max="4616" width="9.88671875" style="150" customWidth="1"/>
    <col min="4617" max="4617" width="10" style="150" customWidth="1"/>
    <col min="4618" max="4618" width="9.88671875" style="150" customWidth="1"/>
    <col min="4619" max="4619" width="14.33203125" style="150" customWidth="1"/>
    <col min="4620" max="4621" width="12.5546875" style="150" bestFit="1" customWidth="1"/>
    <col min="4622" max="4622" width="12.109375" style="150" bestFit="1" customWidth="1"/>
    <col min="4623" max="4864" width="9.109375" style="150"/>
    <col min="4865" max="4865" width="5.109375" style="150" customWidth="1"/>
    <col min="4866" max="4866" width="5.5546875" style="150" customWidth="1"/>
    <col min="4867" max="4867" width="6.5546875" style="150" customWidth="1"/>
    <col min="4868" max="4868" width="4.88671875" style="150" customWidth="1"/>
    <col min="4869" max="4869" width="46.88671875" style="150" customWidth="1"/>
    <col min="4870" max="4870" width="0" style="150" hidden="1" customWidth="1"/>
    <col min="4871" max="4871" width="8.109375" style="150" customWidth="1"/>
    <col min="4872" max="4872" width="9.88671875" style="150" customWidth="1"/>
    <col min="4873" max="4873" width="10" style="150" customWidth="1"/>
    <col min="4874" max="4874" width="9.88671875" style="150" customWidth="1"/>
    <col min="4875" max="4875" width="14.33203125" style="150" customWidth="1"/>
    <col min="4876" max="4877" width="12.5546875" style="150" bestFit="1" customWidth="1"/>
    <col min="4878" max="4878" width="12.109375" style="150" bestFit="1" customWidth="1"/>
    <col min="4879" max="5120" width="9.109375" style="150"/>
    <col min="5121" max="5121" width="5.109375" style="150" customWidth="1"/>
    <col min="5122" max="5122" width="5.5546875" style="150" customWidth="1"/>
    <col min="5123" max="5123" width="6.5546875" style="150" customWidth="1"/>
    <col min="5124" max="5124" width="4.88671875" style="150" customWidth="1"/>
    <col min="5125" max="5125" width="46.88671875" style="150" customWidth="1"/>
    <col min="5126" max="5126" width="0" style="150" hidden="1" customWidth="1"/>
    <col min="5127" max="5127" width="8.109375" style="150" customWidth="1"/>
    <col min="5128" max="5128" width="9.88671875" style="150" customWidth="1"/>
    <col min="5129" max="5129" width="10" style="150" customWidth="1"/>
    <col min="5130" max="5130" width="9.88671875" style="150" customWidth="1"/>
    <col min="5131" max="5131" width="14.33203125" style="150" customWidth="1"/>
    <col min="5132" max="5133" width="12.5546875" style="150" bestFit="1" customWidth="1"/>
    <col min="5134" max="5134" width="12.109375" style="150" bestFit="1" customWidth="1"/>
    <col min="5135" max="5376" width="9.109375" style="150"/>
    <col min="5377" max="5377" width="5.109375" style="150" customWidth="1"/>
    <col min="5378" max="5378" width="5.5546875" style="150" customWidth="1"/>
    <col min="5379" max="5379" width="6.5546875" style="150" customWidth="1"/>
    <col min="5380" max="5380" width="4.88671875" style="150" customWidth="1"/>
    <col min="5381" max="5381" width="46.88671875" style="150" customWidth="1"/>
    <col min="5382" max="5382" width="0" style="150" hidden="1" customWidth="1"/>
    <col min="5383" max="5383" width="8.109375" style="150" customWidth="1"/>
    <col min="5384" max="5384" width="9.88671875" style="150" customWidth="1"/>
    <col min="5385" max="5385" width="10" style="150" customWidth="1"/>
    <col min="5386" max="5386" width="9.88671875" style="150" customWidth="1"/>
    <col min="5387" max="5387" width="14.33203125" style="150" customWidth="1"/>
    <col min="5388" max="5389" width="12.5546875" style="150" bestFit="1" customWidth="1"/>
    <col min="5390" max="5390" width="12.109375" style="150" bestFit="1" customWidth="1"/>
    <col min="5391" max="5632" width="9.109375" style="150"/>
    <col min="5633" max="5633" width="5.109375" style="150" customWidth="1"/>
    <col min="5634" max="5634" width="5.5546875" style="150" customWidth="1"/>
    <col min="5635" max="5635" width="6.5546875" style="150" customWidth="1"/>
    <col min="5636" max="5636" width="4.88671875" style="150" customWidth="1"/>
    <col min="5637" max="5637" width="46.88671875" style="150" customWidth="1"/>
    <col min="5638" max="5638" width="0" style="150" hidden="1" customWidth="1"/>
    <col min="5639" max="5639" width="8.109375" style="150" customWidth="1"/>
    <col min="5640" max="5640" width="9.88671875" style="150" customWidth="1"/>
    <col min="5641" max="5641" width="10" style="150" customWidth="1"/>
    <col min="5642" max="5642" width="9.88671875" style="150" customWidth="1"/>
    <col min="5643" max="5643" width="14.33203125" style="150" customWidth="1"/>
    <col min="5644" max="5645" width="12.5546875" style="150" bestFit="1" customWidth="1"/>
    <col min="5646" max="5646" width="12.109375" style="150" bestFit="1" customWidth="1"/>
    <col min="5647" max="5888" width="9.109375" style="150"/>
    <col min="5889" max="5889" width="5.109375" style="150" customWidth="1"/>
    <col min="5890" max="5890" width="5.5546875" style="150" customWidth="1"/>
    <col min="5891" max="5891" width="6.5546875" style="150" customWidth="1"/>
    <col min="5892" max="5892" width="4.88671875" style="150" customWidth="1"/>
    <col min="5893" max="5893" width="46.88671875" style="150" customWidth="1"/>
    <col min="5894" max="5894" width="0" style="150" hidden="1" customWidth="1"/>
    <col min="5895" max="5895" width="8.109375" style="150" customWidth="1"/>
    <col min="5896" max="5896" width="9.88671875" style="150" customWidth="1"/>
    <col min="5897" max="5897" width="10" style="150" customWidth="1"/>
    <col min="5898" max="5898" width="9.88671875" style="150" customWidth="1"/>
    <col min="5899" max="5899" width="14.33203125" style="150" customWidth="1"/>
    <col min="5900" max="5901" width="12.5546875" style="150" bestFit="1" customWidth="1"/>
    <col min="5902" max="5902" width="12.109375" style="150" bestFit="1" customWidth="1"/>
    <col min="5903" max="6144" width="9.109375" style="150"/>
    <col min="6145" max="6145" width="5.109375" style="150" customWidth="1"/>
    <col min="6146" max="6146" width="5.5546875" style="150" customWidth="1"/>
    <col min="6147" max="6147" width="6.5546875" style="150" customWidth="1"/>
    <col min="6148" max="6148" width="4.88671875" style="150" customWidth="1"/>
    <col min="6149" max="6149" width="46.88671875" style="150" customWidth="1"/>
    <col min="6150" max="6150" width="0" style="150" hidden="1" customWidth="1"/>
    <col min="6151" max="6151" width="8.109375" style="150" customWidth="1"/>
    <col min="6152" max="6152" width="9.88671875" style="150" customWidth="1"/>
    <col min="6153" max="6153" width="10" style="150" customWidth="1"/>
    <col min="6154" max="6154" width="9.88671875" style="150" customWidth="1"/>
    <col min="6155" max="6155" width="14.33203125" style="150" customWidth="1"/>
    <col min="6156" max="6157" width="12.5546875" style="150" bestFit="1" customWidth="1"/>
    <col min="6158" max="6158" width="12.109375" style="150" bestFit="1" customWidth="1"/>
    <col min="6159" max="6400" width="9.109375" style="150"/>
    <col min="6401" max="6401" width="5.109375" style="150" customWidth="1"/>
    <col min="6402" max="6402" width="5.5546875" style="150" customWidth="1"/>
    <col min="6403" max="6403" width="6.5546875" style="150" customWidth="1"/>
    <col min="6404" max="6404" width="4.88671875" style="150" customWidth="1"/>
    <col min="6405" max="6405" width="46.88671875" style="150" customWidth="1"/>
    <col min="6406" max="6406" width="0" style="150" hidden="1" customWidth="1"/>
    <col min="6407" max="6407" width="8.109375" style="150" customWidth="1"/>
    <col min="6408" max="6408" width="9.88671875" style="150" customWidth="1"/>
    <col min="6409" max="6409" width="10" style="150" customWidth="1"/>
    <col min="6410" max="6410" width="9.88671875" style="150" customWidth="1"/>
    <col min="6411" max="6411" width="14.33203125" style="150" customWidth="1"/>
    <col min="6412" max="6413" width="12.5546875" style="150" bestFit="1" customWidth="1"/>
    <col min="6414" max="6414" width="12.109375" style="150" bestFit="1" customWidth="1"/>
    <col min="6415" max="6656" width="9.109375" style="150"/>
    <col min="6657" max="6657" width="5.109375" style="150" customWidth="1"/>
    <col min="6658" max="6658" width="5.5546875" style="150" customWidth="1"/>
    <col min="6659" max="6659" width="6.5546875" style="150" customWidth="1"/>
    <col min="6660" max="6660" width="4.88671875" style="150" customWidth="1"/>
    <col min="6661" max="6661" width="46.88671875" style="150" customWidth="1"/>
    <col min="6662" max="6662" width="0" style="150" hidden="1" customWidth="1"/>
    <col min="6663" max="6663" width="8.109375" style="150" customWidth="1"/>
    <col min="6664" max="6664" width="9.88671875" style="150" customWidth="1"/>
    <col min="6665" max="6665" width="10" style="150" customWidth="1"/>
    <col min="6666" max="6666" width="9.88671875" style="150" customWidth="1"/>
    <col min="6667" max="6667" width="14.33203125" style="150" customWidth="1"/>
    <col min="6668" max="6669" width="12.5546875" style="150" bestFit="1" customWidth="1"/>
    <col min="6670" max="6670" width="12.109375" style="150" bestFit="1" customWidth="1"/>
    <col min="6671" max="6912" width="9.109375" style="150"/>
    <col min="6913" max="6913" width="5.109375" style="150" customWidth="1"/>
    <col min="6914" max="6914" width="5.5546875" style="150" customWidth="1"/>
    <col min="6915" max="6915" width="6.5546875" style="150" customWidth="1"/>
    <col min="6916" max="6916" width="4.88671875" style="150" customWidth="1"/>
    <col min="6917" max="6917" width="46.88671875" style="150" customWidth="1"/>
    <col min="6918" max="6918" width="0" style="150" hidden="1" customWidth="1"/>
    <col min="6919" max="6919" width="8.109375" style="150" customWidth="1"/>
    <col min="6920" max="6920" width="9.88671875" style="150" customWidth="1"/>
    <col min="6921" max="6921" width="10" style="150" customWidth="1"/>
    <col min="6922" max="6922" width="9.88671875" style="150" customWidth="1"/>
    <col min="6923" max="6923" width="14.33203125" style="150" customWidth="1"/>
    <col min="6924" max="6925" width="12.5546875" style="150" bestFit="1" customWidth="1"/>
    <col min="6926" max="6926" width="12.109375" style="150" bestFit="1" customWidth="1"/>
    <col min="6927" max="7168" width="9.109375" style="150"/>
    <col min="7169" max="7169" width="5.109375" style="150" customWidth="1"/>
    <col min="7170" max="7170" width="5.5546875" style="150" customWidth="1"/>
    <col min="7171" max="7171" width="6.5546875" style="150" customWidth="1"/>
    <col min="7172" max="7172" width="4.88671875" style="150" customWidth="1"/>
    <col min="7173" max="7173" width="46.88671875" style="150" customWidth="1"/>
    <col min="7174" max="7174" width="0" style="150" hidden="1" customWidth="1"/>
    <col min="7175" max="7175" width="8.109375" style="150" customWidth="1"/>
    <col min="7176" max="7176" width="9.88671875" style="150" customWidth="1"/>
    <col min="7177" max="7177" width="10" style="150" customWidth="1"/>
    <col min="7178" max="7178" width="9.88671875" style="150" customWidth="1"/>
    <col min="7179" max="7179" width="14.33203125" style="150" customWidth="1"/>
    <col min="7180" max="7181" width="12.5546875" style="150" bestFit="1" customWidth="1"/>
    <col min="7182" max="7182" width="12.109375" style="150" bestFit="1" customWidth="1"/>
    <col min="7183" max="7424" width="9.109375" style="150"/>
    <col min="7425" max="7425" width="5.109375" style="150" customWidth="1"/>
    <col min="7426" max="7426" width="5.5546875" style="150" customWidth="1"/>
    <col min="7427" max="7427" width="6.5546875" style="150" customWidth="1"/>
    <col min="7428" max="7428" width="4.88671875" style="150" customWidth="1"/>
    <col min="7429" max="7429" width="46.88671875" style="150" customWidth="1"/>
    <col min="7430" max="7430" width="0" style="150" hidden="1" customWidth="1"/>
    <col min="7431" max="7431" width="8.109375" style="150" customWidth="1"/>
    <col min="7432" max="7432" width="9.88671875" style="150" customWidth="1"/>
    <col min="7433" max="7433" width="10" style="150" customWidth="1"/>
    <col min="7434" max="7434" width="9.88671875" style="150" customWidth="1"/>
    <col min="7435" max="7435" width="14.33203125" style="150" customWidth="1"/>
    <col min="7436" max="7437" width="12.5546875" style="150" bestFit="1" customWidth="1"/>
    <col min="7438" max="7438" width="12.109375" style="150" bestFit="1" customWidth="1"/>
    <col min="7439" max="7680" width="9.109375" style="150"/>
    <col min="7681" max="7681" width="5.109375" style="150" customWidth="1"/>
    <col min="7682" max="7682" width="5.5546875" style="150" customWidth="1"/>
    <col min="7683" max="7683" width="6.5546875" style="150" customWidth="1"/>
    <col min="7684" max="7684" width="4.88671875" style="150" customWidth="1"/>
    <col min="7685" max="7685" width="46.88671875" style="150" customWidth="1"/>
    <col min="7686" max="7686" width="0" style="150" hidden="1" customWidth="1"/>
    <col min="7687" max="7687" width="8.109375" style="150" customWidth="1"/>
    <col min="7688" max="7688" width="9.88671875" style="150" customWidth="1"/>
    <col min="7689" max="7689" width="10" style="150" customWidth="1"/>
    <col min="7690" max="7690" width="9.88671875" style="150" customWidth="1"/>
    <col min="7691" max="7691" width="14.33203125" style="150" customWidth="1"/>
    <col min="7692" max="7693" width="12.5546875" style="150" bestFit="1" customWidth="1"/>
    <col min="7694" max="7694" width="12.109375" style="150" bestFit="1" customWidth="1"/>
    <col min="7695" max="7936" width="9.109375" style="150"/>
    <col min="7937" max="7937" width="5.109375" style="150" customWidth="1"/>
    <col min="7938" max="7938" width="5.5546875" style="150" customWidth="1"/>
    <col min="7939" max="7939" width="6.5546875" style="150" customWidth="1"/>
    <col min="7940" max="7940" width="4.88671875" style="150" customWidth="1"/>
    <col min="7941" max="7941" width="46.88671875" style="150" customWidth="1"/>
    <col min="7942" max="7942" width="0" style="150" hidden="1" customWidth="1"/>
    <col min="7943" max="7943" width="8.109375" style="150" customWidth="1"/>
    <col min="7944" max="7944" width="9.88671875" style="150" customWidth="1"/>
    <col min="7945" max="7945" width="10" style="150" customWidth="1"/>
    <col min="7946" max="7946" width="9.88671875" style="150" customWidth="1"/>
    <col min="7947" max="7947" width="14.33203125" style="150" customWidth="1"/>
    <col min="7948" max="7949" width="12.5546875" style="150" bestFit="1" customWidth="1"/>
    <col min="7950" max="7950" width="12.109375" style="150" bestFit="1" customWidth="1"/>
    <col min="7951" max="8192" width="9.109375" style="150"/>
    <col min="8193" max="8193" width="5.109375" style="150" customWidth="1"/>
    <col min="8194" max="8194" width="5.5546875" style="150" customWidth="1"/>
    <col min="8195" max="8195" width="6.5546875" style="150" customWidth="1"/>
    <col min="8196" max="8196" width="4.88671875" style="150" customWidth="1"/>
    <col min="8197" max="8197" width="46.88671875" style="150" customWidth="1"/>
    <col min="8198" max="8198" width="0" style="150" hidden="1" customWidth="1"/>
    <col min="8199" max="8199" width="8.109375" style="150" customWidth="1"/>
    <col min="8200" max="8200" width="9.88671875" style="150" customWidth="1"/>
    <col min="8201" max="8201" width="10" style="150" customWidth="1"/>
    <col min="8202" max="8202" width="9.88671875" style="150" customWidth="1"/>
    <col min="8203" max="8203" width="14.33203125" style="150" customWidth="1"/>
    <col min="8204" max="8205" width="12.5546875" style="150" bestFit="1" customWidth="1"/>
    <col min="8206" max="8206" width="12.109375" style="150" bestFit="1" customWidth="1"/>
    <col min="8207" max="8448" width="9.109375" style="150"/>
    <col min="8449" max="8449" width="5.109375" style="150" customWidth="1"/>
    <col min="8450" max="8450" width="5.5546875" style="150" customWidth="1"/>
    <col min="8451" max="8451" width="6.5546875" style="150" customWidth="1"/>
    <col min="8452" max="8452" width="4.88671875" style="150" customWidth="1"/>
    <col min="8453" max="8453" width="46.88671875" style="150" customWidth="1"/>
    <col min="8454" max="8454" width="0" style="150" hidden="1" customWidth="1"/>
    <col min="8455" max="8455" width="8.109375" style="150" customWidth="1"/>
    <col min="8456" max="8456" width="9.88671875" style="150" customWidth="1"/>
    <col min="8457" max="8457" width="10" style="150" customWidth="1"/>
    <col min="8458" max="8458" width="9.88671875" style="150" customWidth="1"/>
    <col min="8459" max="8459" width="14.33203125" style="150" customWidth="1"/>
    <col min="8460" max="8461" width="12.5546875" style="150" bestFit="1" customWidth="1"/>
    <col min="8462" max="8462" width="12.109375" style="150" bestFit="1" customWidth="1"/>
    <col min="8463" max="8704" width="9.109375" style="150"/>
    <col min="8705" max="8705" width="5.109375" style="150" customWidth="1"/>
    <col min="8706" max="8706" width="5.5546875" style="150" customWidth="1"/>
    <col min="8707" max="8707" width="6.5546875" style="150" customWidth="1"/>
    <col min="8708" max="8708" width="4.88671875" style="150" customWidth="1"/>
    <col min="8709" max="8709" width="46.88671875" style="150" customWidth="1"/>
    <col min="8710" max="8710" width="0" style="150" hidden="1" customWidth="1"/>
    <col min="8711" max="8711" width="8.109375" style="150" customWidth="1"/>
    <col min="8712" max="8712" width="9.88671875" style="150" customWidth="1"/>
    <col min="8713" max="8713" width="10" style="150" customWidth="1"/>
    <col min="8714" max="8714" width="9.88671875" style="150" customWidth="1"/>
    <col min="8715" max="8715" width="14.33203125" style="150" customWidth="1"/>
    <col min="8716" max="8717" width="12.5546875" style="150" bestFit="1" customWidth="1"/>
    <col min="8718" max="8718" width="12.109375" style="150" bestFit="1" customWidth="1"/>
    <col min="8719" max="8960" width="9.109375" style="150"/>
    <col min="8961" max="8961" width="5.109375" style="150" customWidth="1"/>
    <col min="8962" max="8962" width="5.5546875" style="150" customWidth="1"/>
    <col min="8963" max="8963" width="6.5546875" style="150" customWidth="1"/>
    <col min="8964" max="8964" width="4.88671875" style="150" customWidth="1"/>
    <col min="8965" max="8965" width="46.88671875" style="150" customWidth="1"/>
    <col min="8966" max="8966" width="0" style="150" hidden="1" customWidth="1"/>
    <col min="8967" max="8967" width="8.109375" style="150" customWidth="1"/>
    <col min="8968" max="8968" width="9.88671875" style="150" customWidth="1"/>
    <col min="8969" max="8969" width="10" style="150" customWidth="1"/>
    <col min="8970" max="8970" width="9.88671875" style="150" customWidth="1"/>
    <col min="8971" max="8971" width="14.33203125" style="150" customWidth="1"/>
    <col min="8972" max="8973" width="12.5546875" style="150" bestFit="1" customWidth="1"/>
    <col min="8974" max="8974" width="12.109375" style="150" bestFit="1" customWidth="1"/>
    <col min="8975" max="9216" width="9.109375" style="150"/>
    <col min="9217" max="9217" width="5.109375" style="150" customWidth="1"/>
    <col min="9218" max="9218" width="5.5546875" style="150" customWidth="1"/>
    <col min="9219" max="9219" width="6.5546875" style="150" customWidth="1"/>
    <col min="9220" max="9220" width="4.88671875" style="150" customWidth="1"/>
    <col min="9221" max="9221" width="46.88671875" style="150" customWidth="1"/>
    <col min="9222" max="9222" width="0" style="150" hidden="1" customWidth="1"/>
    <col min="9223" max="9223" width="8.109375" style="150" customWidth="1"/>
    <col min="9224" max="9224" width="9.88671875" style="150" customWidth="1"/>
    <col min="9225" max="9225" width="10" style="150" customWidth="1"/>
    <col min="9226" max="9226" width="9.88671875" style="150" customWidth="1"/>
    <col min="9227" max="9227" width="14.33203125" style="150" customWidth="1"/>
    <col min="9228" max="9229" width="12.5546875" style="150" bestFit="1" customWidth="1"/>
    <col min="9230" max="9230" width="12.109375" style="150" bestFit="1" customWidth="1"/>
    <col min="9231" max="9472" width="9.109375" style="150"/>
    <col min="9473" max="9473" width="5.109375" style="150" customWidth="1"/>
    <col min="9474" max="9474" width="5.5546875" style="150" customWidth="1"/>
    <col min="9475" max="9475" width="6.5546875" style="150" customWidth="1"/>
    <col min="9476" max="9476" width="4.88671875" style="150" customWidth="1"/>
    <col min="9477" max="9477" width="46.88671875" style="150" customWidth="1"/>
    <col min="9478" max="9478" width="0" style="150" hidden="1" customWidth="1"/>
    <col min="9479" max="9479" width="8.109375" style="150" customWidth="1"/>
    <col min="9480" max="9480" width="9.88671875" style="150" customWidth="1"/>
    <col min="9481" max="9481" width="10" style="150" customWidth="1"/>
    <col min="9482" max="9482" width="9.88671875" style="150" customWidth="1"/>
    <col min="9483" max="9483" width="14.33203125" style="150" customWidth="1"/>
    <col min="9484" max="9485" width="12.5546875" style="150" bestFit="1" customWidth="1"/>
    <col min="9486" max="9486" width="12.109375" style="150" bestFit="1" customWidth="1"/>
    <col min="9487" max="9728" width="9.109375" style="150"/>
    <col min="9729" max="9729" width="5.109375" style="150" customWidth="1"/>
    <col min="9730" max="9730" width="5.5546875" style="150" customWidth="1"/>
    <col min="9731" max="9731" width="6.5546875" style="150" customWidth="1"/>
    <col min="9732" max="9732" width="4.88671875" style="150" customWidth="1"/>
    <col min="9733" max="9733" width="46.88671875" style="150" customWidth="1"/>
    <col min="9734" max="9734" width="0" style="150" hidden="1" customWidth="1"/>
    <col min="9735" max="9735" width="8.109375" style="150" customWidth="1"/>
    <col min="9736" max="9736" width="9.88671875" style="150" customWidth="1"/>
    <col min="9737" max="9737" width="10" style="150" customWidth="1"/>
    <col min="9738" max="9738" width="9.88671875" style="150" customWidth="1"/>
    <col min="9739" max="9739" width="14.33203125" style="150" customWidth="1"/>
    <col min="9740" max="9741" width="12.5546875" style="150" bestFit="1" customWidth="1"/>
    <col min="9742" max="9742" width="12.109375" style="150" bestFit="1" customWidth="1"/>
    <col min="9743" max="9984" width="9.109375" style="150"/>
    <col min="9985" max="9985" width="5.109375" style="150" customWidth="1"/>
    <col min="9986" max="9986" width="5.5546875" style="150" customWidth="1"/>
    <col min="9987" max="9987" width="6.5546875" style="150" customWidth="1"/>
    <col min="9988" max="9988" width="4.88671875" style="150" customWidth="1"/>
    <col min="9989" max="9989" width="46.88671875" style="150" customWidth="1"/>
    <col min="9990" max="9990" width="0" style="150" hidden="1" customWidth="1"/>
    <col min="9991" max="9991" width="8.109375" style="150" customWidth="1"/>
    <col min="9992" max="9992" width="9.88671875" style="150" customWidth="1"/>
    <col min="9993" max="9993" width="10" style="150" customWidth="1"/>
    <col min="9994" max="9994" width="9.88671875" style="150" customWidth="1"/>
    <col min="9995" max="9995" width="14.33203125" style="150" customWidth="1"/>
    <col min="9996" max="9997" width="12.5546875" style="150" bestFit="1" customWidth="1"/>
    <col min="9998" max="9998" width="12.109375" style="150" bestFit="1" customWidth="1"/>
    <col min="9999" max="10240" width="9.109375" style="150"/>
    <col min="10241" max="10241" width="5.109375" style="150" customWidth="1"/>
    <col min="10242" max="10242" width="5.5546875" style="150" customWidth="1"/>
    <col min="10243" max="10243" width="6.5546875" style="150" customWidth="1"/>
    <col min="10244" max="10244" width="4.88671875" style="150" customWidth="1"/>
    <col min="10245" max="10245" width="46.88671875" style="150" customWidth="1"/>
    <col min="10246" max="10246" width="0" style="150" hidden="1" customWidth="1"/>
    <col min="10247" max="10247" width="8.109375" style="150" customWidth="1"/>
    <col min="10248" max="10248" width="9.88671875" style="150" customWidth="1"/>
    <col min="10249" max="10249" width="10" style="150" customWidth="1"/>
    <col min="10250" max="10250" width="9.88671875" style="150" customWidth="1"/>
    <col min="10251" max="10251" width="14.33203125" style="150" customWidth="1"/>
    <col min="10252" max="10253" width="12.5546875" style="150" bestFit="1" customWidth="1"/>
    <col min="10254" max="10254" width="12.109375" style="150" bestFit="1" customWidth="1"/>
    <col min="10255" max="10496" width="9.109375" style="150"/>
    <col min="10497" max="10497" width="5.109375" style="150" customWidth="1"/>
    <col min="10498" max="10498" width="5.5546875" style="150" customWidth="1"/>
    <col min="10499" max="10499" width="6.5546875" style="150" customWidth="1"/>
    <col min="10500" max="10500" width="4.88671875" style="150" customWidth="1"/>
    <col min="10501" max="10501" width="46.88671875" style="150" customWidth="1"/>
    <col min="10502" max="10502" width="0" style="150" hidden="1" customWidth="1"/>
    <col min="10503" max="10503" width="8.109375" style="150" customWidth="1"/>
    <col min="10504" max="10504" width="9.88671875" style="150" customWidth="1"/>
    <col min="10505" max="10505" width="10" style="150" customWidth="1"/>
    <col min="10506" max="10506" width="9.88671875" style="150" customWidth="1"/>
    <col min="10507" max="10507" width="14.33203125" style="150" customWidth="1"/>
    <col min="10508" max="10509" width="12.5546875" style="150" bestFit="1" customWidth="1"/>
    <col min="10510" max="10510" width="12.109375" style="150" bestFit="1" customWidth="1"/>
    <col min="10511" max="10752" width="9.109375" style="150"/>
    <col min="10753" max="10753" width="5.109375" style="150" customWidth="1"/>
    <col min="10754" max="10754" width="5.5546875" style="150" customWidth="1"/>
    <col min="10755" max="10755" width="6.5546875" style="150" customWidth="1"/>
    <col min="10756" max="10756" width="4.88671875" style="150" customWidth="1"/>
    <col min="10757" max="10757" width="46.88671875" style="150" customWidth="1"/>
    <col min="10758" max="10758" width="0" style="150" hidden="1" customWidth="1"/>
    <col min="10759" max="10759" width="8.109375" style="150" customWidth="1"/>
    <col min="10760" max="10760" width="9.88671875" style="150" customWidth="1"/>
    <col min="10761" max="10761" width="10" style="150" customWidth="1"/>
    <col min="10762" max="10762" width="9.88671875" style="150" customWidth="1"/>
    <col min="10763" max="10763" width="14.33203125" style="150" customWidth="1"/>
    <col min="10764" max="10765" width="12.5546875" style="150" bestFit="1" customWidth="1"/>
    <col min="10766" max="10766" width="12.109375" style="150" bestFit="1" customWidth="1"/>
    <col min="10767" max="11008" width="9.109375" style="150"/>
    <col min="11009" max="11009" width="5.109375" style="150" customWidth="1"/>
    <col min="11010" max="11010" width="5.5546875" style="150" customWidth="1"/>
    <col min="11011" max="11011" width="6.5546875" style="150" customWidth="1"/>
    <col min="11012" max="11012" width="4.88671875" style="150" customWidth="1"/>
    <col min="11013" max="11013" width="46.88671875" style="150" customWidth="1"/>
    <col min="11014" max="11014" width="0" style="150" hidden="1" customWidth="1"/>
    <col min="11015" max="11015" width="8.109375" style="150" customWidth="1"/>
    <col min="11016" max="11016" width="9.88671875" style="150" customWidth="1"/>
    <col min="11017" max="11017" width="10" style="150" customWidth="1"/>
    <col min="11018" max="11018" width="9.88671875" style="150" customWidth="1"/>
    <col min="11019" max="11019" width="14.33203125" style="150" customWidth="1"/>
    <col min="11020" max="11021" width="12.5546875" style="150" bestFit="1" customWidth="1"/>
    <col min="11022" max="11022" width="12.109375" style="150" bestFit="1" customWidth="1"/>
    <col min="11023" max="11264" width="9.109375" style="150"/>
    <col min="11265" max="11265" width="5.109375" style="150" customWidth="1"/>
    <col min="11266" max="11266" width="5.5546875" style="150" customWidth="1"/>
    <col min="11267" max="11267" width="6.5546875" style="150" customWidth="1"/>
    <col min="11268" max="11268" width="4.88671875" style="150" customWidth="1"/>
    <col min="11269" max="11269" width="46.88671875" style="150" customWidth="1"/>
    <col min="11270" max="11270" width="0" style="150" hidden="1" customWidth="1"/>
    <col min="11271" max="11271" width="8.109375" style="150" customWidth="1"/>
    <col min="11272" max="11272" width="9.88671875" style="150" customWidth="1"/>
    <col min="11273" max="11273" width="10" style="150" customWidth="1"/>
    <col min="11274" max="11274" width="9.88671875" style="150" customWidth="1"/>
    <col min="11275" max="11275" width="14.33203125" style="150" customWidth="1"/>
    <col min="11276" max="11277" width="12.5546875" style="150" bestFit="1" customWidth="1"/>
    <col min="11278" max="11278" width="12.109375" style="150" bestFit="1" customWidth="1"/>
    <col min="11279" max="11520" width="9.109375" style="150"/>
    <col min="11521" max="11521" width="5.109375" style="150" customWidth="1"/>
    <col min="11522" max="11522" width="5.5546875" style="150" customWidth="1"/>
    <col min="11523" max="11523" width="6.5546875" style="150" customWidth="1"/>
    <col min="11524" max="11524" width="4.88671875" style="150" customWidth="1"/>
    <col min="11525" max="11525" width="46.88671875" style="150" customWidth="1"/>
    <col min="11526" max="11526" width="0" style="150" hidden="1" customWidth="1"/>
    <col min="11527" max="11527" width="8.109375" style="150" customWidth="1"/>
    <col min="11528" max="11528" width="9.88671875" style="150" customWidth="1"/>
    <col min="11529" max="11529" width="10" style="150" customWidth="1"/>
    <col min="11530" max="11530" width="9.88671875" style="150" customWidth="1"/>
    <col min="11531" max="11531" width="14.33203125" style="150" customWidth="1"/>
    <col min="11532" max="11533" width="12.5546875" style="150" bestFit="1" customWidth="1"/>
    <col min="11534" max="11534" width="12.109375" style="150" bestFit="1" customWidth="1"/>
    <col min="11535" max="11776" width="9.109375" style="150"/>
    <col min="11777" max="11777" width="5.109375" style="150" customWidth="1"/>
    <col min="11778" max="11778" width="5.5546875" style="150" customWidth="1"/>
    <col min="11779" max="11779" width="6.5546875" style="150" customWidth="1"/>
    <col min="11780" max="11780" width="4.88671875" style="150" customWidth="1"/>
    <col min="11781" max="11781" width="46.88671875" style="150" customWidth="1"/>
    <col min="11782" max="11782" width="0" style="150" hidden="1" customWidth="1"/>
    <col min="11783" max="11783" width="8.109375" style="150" customWidth="1"/>
    <col min="11784" max="11784" width="9.88671875" style="150" customWidth="1"/>
    <col min="11785" max="11785" width="10" style="150" customWidth="1"/>
    <col min="11786" max="11786" width="9.88671875" style="150" customWidth="1"/>
    <col min="11787" max="11787" width="14.33203125" style="150" customWidth="1"/>
    <col min="11788" max="11789" width="12.5546875" style="150" bestFit="1" customWidth="1"/>
    <col min="11790" max="11790" width="12.109375" style="150" bestFit="1" customWidth="1"/>
    <col min="11791" max="12032" width="9.109375" style="150"/>
    <col min="12033" max="12033" width="5.109375" style="150" customWidth="1"/>
    <col min="12034" max="12034" width="5.5546875" style="150" customWidth="1"/>
    <col min="12035" max="12035" width="6.5546875" style="150" customWidth="1"/>
    <col min="12036" max="12036" width="4.88671875" style="150" customWidth="1"/>
    <col min="12037" max="12037" width="46.88671875" style="150" customWidth="1"/>
    <col min="12038" max="12038" width="0" style="150" hidden="1" customWidth="1"/>
    <col min="12039" max="12039" width="8.109375" style="150" customWidth="1"/>
    <col min="12040" max="12040" width="9.88671875" style="150" customWidth="1"/>
    <col min="12041" max="12041" width="10" style="150" customWidth="1"/>
    <col min="12042" max="12042" width="9.88671875" style="150" customWidth="1"/>
    <col min="12043" max="12043" width="14.33203125" style="150" customWidth="1"/>
    <col min="12044" max="12045" width="12.5546875" style="150" bestFit="1" customWidth="1"/>
    <col min="12046" max="12046" width="12.109375" style="150" bestFit="1" customWidth="1"/>
    <col min="12047" max="12288" width="9.109375" style="150"/>
    <col min="12289" max="12289" width="5.109375" style="150" customWidth="1"/>
    <col min="12290" max="12290" width="5.5546875" style="150" customWidth="1"/>
    <col min="12291" max="12291" width="6.5546875" style="150" customWidth="1"/>
    <col min="12292" max="12292" width="4.88671875" style="150" customWidth="1"/>
    <col min="12293" max="12293" width="46.88671875" style="150" customWidth="1"/>
    <col min="12294" max="12294" width="0" style="150" hidden="1" customWidth="1"/>
    <col min="12295" max="12295" width="8.109375" style="150" customWidth="1"/>
    <col min="12296" max="12296" width="9.88671875" style="150" customWidth="1"/>
    <col min="12297" max="12297" width="10" style="150" customWidth="1"/>
    <col min="12298" max="12298" width="9.88671875" style="150" customWidth="1"/>
    <col min="12299" max="12299" width="14.33203125" style="150" customWidth="1"/>
    <col min="12300" max="12301" width="12.5546875" style="150" bestFit="1" customWidth="1"/>
    <col min="12302" max="12302" width="12.109375" style="150" bestFit="1" customWidth="1"/>
    <col min="12303" max="12544" width="9.109375" style="150"/>
    <col min="12545" max="12545" width="5.109375" style="150" customWidth="1"/>
    <col min="12546" max="12546" width="5.5546875" style="150" customWidth="1"/>
    <col min="12547" max="12547" width="6.5546875" style="150" customWidth="1"/>
    <col min="12548" max="12548" width="4.88671875" style="150" customWidth="1"/>
    <col min="12549" max="12549" width="46.88671875" style="150" customWidth="1"/>
    <col min="12550" max="12550" width="0" style="150" hidden="1" customWidth="1"/>
    <col min="12551" max="12551" width="8.109375" style="150" customWidth="1"/>
    <col min="12552" max="12552" width="9.88671875" style="150" customWidth="1"/>
    <col min="12553" max="12553" width="10" style="150" customWidth="1"/>
    <col min="12554" max="12554" width="9.88671875" style="150" customWidth="1"/>
    <col min="12555" max="12555" width="14.33203125" style="150" customWidth="1"/>
    <col min="12556" max="12557" width="12.5546875" style="150" bestFit="1" customWidth="1"/>
    <col min="12558" max="12558" width="12.109375" style="150" bestFit="1" customWidth="1"/>
    <col min="12559" max="12800" width="9.109375" style="150"/>
    <col min="12801" max="12801" width="5.109375" style="150" customWidth="1"/>
    <col min="12802" max="12802" width="5.5546875" style="150" customWidth="1"/>
    <col min="12803" max="12803" width="6.5546875" style="150" customWidth="1"/>
    <col min="12804" max="12804" width="4.88671875" style="150" customWidth="1"/>
    <col min="12805" max="12805" width="46.88671875" style="150" customWidth="1"/>
    <col min="12806" max="12806" width="0" style="150" hidden="1" customWidth="1"/>
    <col min="12807" max="12807" width="8.109375" style="150" customWidth="1"/>
    <col min="12808" max="12808" width="9.88671875" style="150" customWidth="1"/>
    <col min="12809" max="12809" width="10" style="150" customWidth="1"/>
    <col min="12810" max="12810" width="9.88671875" style="150" customWidth="1"/>
    <col min="12811" max="12811" width="14.33203125" style="150" customWidth="1"/>
    <col min="12812" max="12813" width="12.5546875" style="150" bestFit="1" customWidth="1"/>
    <col min="12814" max="12814" width="12.109375" style="150" bestFit="1" customWidth="1"/>
    <col min="12815" max="13056" width="9.109375" style="150"/>
    <col min="13057" max="13057" width="5.109375" style="150" customWidth="1"/>
    <col min="13058" max="13058" width="5.5546875" style="150" customWidth="1"/>
    <col min="13059" max="13059" width="6.5546875" style="150" customWidth="1"/>
    <col min="13060" max="13060" width="4.88671875" style="150" customWidth="1"/>
    <col min="13061" max="13061" width="46.88671875" style="150" customWidth="1"/>
    <col min="13062" max="13062" width="0" style="150" hidden="1" customWidth="1"/>
    <col min="13063" max="13063" width="8.109375" style="150" customWidth="1"/>
    <col min="13064" max="13064" width="9.88671875" style="150" customWidth="1"/>
    <col min="13065" max="13065" width="10" style="150" customWidth="1"/>
    <col min="13066" max="13066" width="9.88671875" style="150" customWidth="1"/>
    <col min="13067" max="13067" width="14.33203125" style="150" customWidth="1"/>
    <col min="13068" max="13069" width="12.5546875" style="150" bestFit="1" customWidth="1"/>
    <col min="13070" max="13070" width="12.109375" style="150" bestFit="1" customWidth="1"/>
    <col min="13071" max="13312" width="9.109375" style="150"/>
    <col min="13313" max="13313" width="5.109375" style="150" customWidth="1"/>
    <col min="13314" max="13314" width="5.5546875" style="150" customWidth="1"/>
    <col min="13315" max="13315" width="6.5546875" style="150" customWidth="1"/>
    <col min="13316" max="13316" width="4.88671875" style="150" customWidth="1"/>
    <col min="13317" max="13317" width="46.88671875" style="150" customWidth="1"/>
    <col min="13318" max="13318" width="0" style="150" hidden="1" customWidth="1"/>
    <col min="13319" max="13319" width="8.109375" style="150" customWidth="1"/>
    <col min="13320" max="13320" width="9.88671875" style="150" customWidth="1"/>
    <col min="13321" max="13321" width="10" style="150" customWidth="1"/>
    <col min="13322" max="13322" width="9.88671875" style="150" customWidth="1"/>
    <col min="13323" max="13323" width="14.33203125" style="150" customWidth="1"/>
    <col min="13324" max="13325" width="12.5546875" style="150" bestFit="1" customWidth="1"/>
    <col min="13326" max="13326" width="12.109375" style="150" bestFit="1" customWidth="1"/>
    <col min="13327" max="13568" width="9.109375" style="150"/>
    <col min="13569" max="13569" width="5.109375" style="150" customWidth="1"/>
    <col min="13570" max="13570" width="5.5546875" style="150" customWidth="1"/>
    <col min="13571" max="13571" width="6.5546875" style="150" customWidth="1"/>
    <col min="13572" max="13572" width="4.88671875" style="150" customWidth="1"/>
    <col min="13573" max="13573" width="46.88671875" style="150" customWidth="1"/>
    <col min="13574" max="13574" width="0" style="150" hidden="1" customWidth="1"/>
    <col min="13575" max="13575" width="8.109375" style="150" customWidth="1"/>
    <col min="13576" max="13576" width="9.88671875" style="150" customWidth="1"/>
    <col min="13577" max="13577" width="10" style="150" customWidth="1"/>
    <col min="13578" max="13578" width="9.88671875" style="150" customWidth="1"/>
    <col min="13579" max="13579" width="14.33203125" style="150" customWidth="1"/>
    <col min="13580" max="13581" width="12.5546875" style="150" bestFit="1" customWidth="1"/>
    <col min="13582" max="13582" width="12.109375" style="150" bestFit="1" customWidth="1"/>
    <col min="13583" max="13824" width="9.109375" style="150"/>
    <col min="13825" max="13825" width="5.109375" style="150" customWidth="1"/>
    <col min="13826" max="13826" width="5.5546875" style="150" customWidth="1"/>
    <col min="13827" max="13827" width="6.5546875" style="150" customWidth="1"/>
    <col min="13828" max="13828" width="4.88671875" style="150" customWidth="1"/>
    <col min="13829" max="13829" width="46.88671875" style="150" customWidth="1"/>
    <col min="13830" max="13830" width="0" style="150" hidden="1" customWidth="1"/>
    <col min="13831" max="13831" width="8.109375" style="150" customWidth="1"/>
    <col min="13832" max="13832" width="9.88671875" style="150" customWidth="1"/>
    <col min="13833" max="13833" width="10" style="150" customWidth="1"/>
    <col min="13834" max="13834" width="9.88671875" style="150" customWidth="1"/>
    <col min="13835" max="13835" width="14.33203125" style="150" customWidth="1"/>
    <col min="13836" max="13837" width="12.5546875" style="150" bestFit="1" customWidth="1"/>
    <col min="13838" max="13838" width="12.109375" style="150" bestFit="1" customWidth="1"/>
    <col min="13839" max="14080" width="9.109375" style="150"/>
    <col min="14081" max="14081" width="5.109375" style="150" customWidth="1"/>
    <col min="14082" max="14082" width="5.5546875" style="150" customWidth="1"/>
    <col min="14083" max="14083" width="6.5546875" style="150" customWidth="1"/>
    <col min="14084" max="14084" width="4.88671875" style="150" customWidth="1"/>
    <col min="14085" max="14085" width="46.88671875" style="150" customWidth="1"/>
    <col min="14086" max="14086" width="0" style="150" hidden="1" customWidth="1"/>
    <col min="14087" max="14087" width="8.109375" style="150" customWidth="1"/>
    <col min="14088" max="14088" width="9.88671875" style="150" customWidth="1"/>
    <col min="14089" max="14089" width="10" style="150" customWidth="1"/>
    <col min="14090" max="14090" width="9.88671875" style="150" customWidth="1"/>
    <col min="14091" max="14091" width="14.33203125" style="150" customWidth="1"/>
    <col min="14092" max="14093" width="12.5546875" style="150" bestFit="1" customWidth="1"/>
    <col min="14094" max="14094" width="12.109375" style="150" bestFit="1" customWidth="1"/>
    <col min="14095" max="14336" width="9.109375" style="150"/>
    <col min="14337" max="14337" width="5.109375" style="150" customWidth="1"/>
    <col min="14338" max="14338" width="5.5546875" style="150" customWidth="1"/>
    <col min="14339" max="14339" width="6.5546875" style="150" customWidth="1"/>
    <col min="14340" max="14340" width="4.88671875" style="150" customWidth="1"/>
    <col min="14341" max="14341" width="46.88671875" style="150" customWidth="1"/>
    <col min="14342" max="14342" width="0" style="150" hidden="1" customWidth="1"/>
    <col min="14343" max="14343" width="8.109375" style="150" customWidth="1"/>
    <col min="14344" max="14344" width="9.88671875" style="150" customWidth="1"/>
    <col min="14345" max="14345" width="10" style="150" customWidth="1"/>
    <col min="14346" max="14346" width="9.88671875" style="150" customWidth="1"/>
    <col min="14347" max="14347" width="14.33203125" style="150" customWidth="1"/>
    <col min="14348" max="14349" width="12.5546875" style="150" bestFit="1" customWidth="1"/>
    <col min="14350" max="14350" width="12.109375" style="150" bestFit="1" customWidth="1"/>
    <col min="14351" max="14592" width="9.109375" style="150"/>
    <col min="14593" max="14593" width="5.109375" style="150" customWidth="1"/>
    <col min="14594" max="14594" width="5.5546875" style="150" customWidth="1"/>
    <col min="14595" max="14595" width="6.5546875" style="150" customWidth="1"/>
    <col min="14596" max="14596" width="4.88671875" style="150" customWidth="1"/>
    <col min="14597" max="14597" width="46.88671875" style="150" customWidth="1"/>
    <col min="14598" max="14598" width="0" style="150" hidden="1" customWidth="1"/>
    <col min="14599" max="14599" width="8.109375" style="150" customWidth="1"/>
    <col min="14600" max="14600" width="9.88671875" style="150" customWidth="1"/>
    <col min="14601" max="14601" width="10" style="150" customWidth="1"/>
    <col min="14602" max="14602" width="9.88671875" style="150" customWidth="1"/>
    <col min="14603" max="14603" width="14.33203125" style="150" customWidth="1"/>
    <col min="14604" max="14605" width="12.5546875" style="150" bestFit="1" customWidth="1"/>
    <col min="14606" max="14606" width="12.109375" style="150" bestFit="1" customWidth="1"/>
    <col min="14607" max="14848" width="9.109375" style="150"/>
    <col min="14849" max="14849" width="5.109375" style="150" customWidth="1"/>
    <col min="14850" max="14850" width="5.5546875" style="150" customWidth="1"/>
    <col min="14851" max="14851" width="6.5546875" style="150" customWidth="1"/>
    <col min="14852" max="14852" width="4.88671875" style="150" customWidth="1"/>
    <col min="14853" max="14853" width="46.88671875" style="150" customWidth="1"/>
    <col min="14854" max="14854" width="0" style="150" hidden="1" customWidth="1"/>
    <col min="14855" max="14855" width="8.109375" style="150" customWidth="1"/>
    <col min="14856" max="14856" width="9.88671875" style="150" customWidth="1"/>
    <col min="14857" max="14857" width="10" style="150" customWidth="1"/>
    <col min="14858" max="14858" width="9.88671875" style="150" customWidth="1"/>
    <col min="14859" max="14859" width="14.33203125" style="150" customWidth="1"/>
    <col min="14860" max="14861" width="12.5546875" style="150" bestFit="1" customWidth="1"/>
    <col min="14862" max="14862" width="12.109375" style="150" bestFit="1" customWidth="1"/>
    <col min="14863" max="15104" width="9.109375" style="150"/>
    <col min="15105" max="15105" width="5.109375" style="150" customWidth="1"/>
    <col min="15106" max="15106" width="5.5546875" style="150" customWidth="1"/>
    <col min="15107" max="15107" width="6.5546875" style="150" customWidth="1"/>
    <col min="15108" max="15108" width="4.88671875" style="150" customWidth="1"/>
    <col min="15109" max="15109" width="46.88671875" style="150" customWidth="1"/>
    <col min="15110" max="15110" width="0" style="150" hidden="1" customWidth="1"/>
    <col min="15111" max="15111" width="8.109375" style="150" customWidth="1"/>
    <col min="15112" max="15112" width="9.88671875" style="150" customWidth="1"/>
    <col min="15113" max="15113" width="10" style="150" customWidth="1"/>
    <col min="15114" max="15114" width="9.88671875" style="150" customWidth="1"/>
    <col min="15115" max="15115" width="14.33203125" style="150" customWidth="1"/>
    <col min="15116" max="15117" width="12.5546875" style="150" bestFit="1" customWidth="1"/>
    <col min="15118" max="15118" width="12.109375" style="150" bestFit="1" customWidth="1"/>
    <col min="15119" max="15360" width="9.109375" style="150"/>
    <col min="15361" max="15361" width="5.109375" style="150" customWidth="1"/>
    <col min="15362" max="15362" width="5.5546875" style="150" customWidth="1"/>
    <col min="15363" max="15363" width="6.5546875" style="150" customWidth="1"/>
    <col min="15364" max="15364" width="4.88671875" style="150" customWidth="1"/>
    <col min="15365" max="15365" width="46.88671875" style="150" customWidth="1"/>
    <col min="15366" max="15366" width="0" style="150" hidden="1" customWidth="1"/>
    <col min="15367" max="15367" width="8.109375" style="150" customWidth="1"/>
    <col min="15368" max="15368" width="9.88671875" style="150" customWidth="1"/>
    <col min="15369" max="15369" width="10" style="150" customWidth="1"/>
    <col min="15370" max="15370" width="9.88671875" style="150" customWidth="1"/>
    <col min="15371" max="15371" width="14.33203125" style="150" customWidth="1"/>
    <col min="15372" max="15373" width="12.5546875" style="150" bestFit="1" customWidth="1"/>
    <col min="15374" max="15374" width="12.109375" style="150" bestFit="1" customWidth="1"/>
    <col min="15375" max="15616" width="9.109375" style="150"/>
    <col min="15617" max="15617" width="5.109375" style="150" customWidth="1"/>
    <col min="15618" max="15618" width="5.5546875" style="150" customWidth="1"/>
    <col min="15619" max="15619" width="6.5546875" style="150" customWidth="1"/>
    <col min="15620" max="15620" width="4.88671875" style="150" customWidth="1"/>
    <col min="15621" max="15621" width="46.88671875" style="150" customWidth="1"/>
    <col min="15622" max="15622" width="0" style="150" hidden="1" customWidth="1"/>
    <col min="15623" max="15623" width="8.109375" style="150" customWidth="1"/>
    <col min="15624" max="15624" width="9.88671875" style="150" customWidth="1"/>
    <col min="15625" max="15625" width="10" style="150" customWidth="1"/>
    <col min="15626" max="15626" width="9.88671875" style="150" customWidth="1"/>
    <col min="15627" max="15627" width="14.33203125" style="150" customWidth="1"/>
    <col min="15628" max="15629" width="12.5546875" style="150" bestFit="1" customWidth="1"/>
    <col min="15630" max="15630" width="12.109375" style="150" bestFit="1" customWidth="1"/>
    <col min="15631" max="15872" width="9.109375" style="150"/>
    <col min="15873" max="15873" width="5.109375" style="150" customWidth="1"/>
    <col min="15874" max="15874" width="5.5546875" style="150" customWidth="1"/>
    <col min="15875" max="15875" width="6.5546875" style="150" customWidth="1"/>
    <col min="15876" max="15876" width="4.88671875" style="150" customWidth="1"/>
    <col min="15877" max="15877" width="46.88671875" style="150" customWidth="1"/>
    <col min="15878" max="15878" width="0" style="150" hidden="1" customWidth="1"/>
    <col min="15879" max="15879" width="8.109375" style="150" customWidth="1"/>
    <col min="15880" max="15880" width="9.88671875" style="150" customWidth="1"/>
    <col min="15881" max="15881" width="10" style="150" customWidth="1"/>
    <col min="15882" max="15882" width="9.88671875" style="150" customWidth="1"/>
    <col min="15883" max="15883" width="14.33203125" style="150" customWidth="1"/>
    <col min="15884" max="15885" width="12.5546875" style="150" bestFit="1" customWidth="1"/>
    <col min="15886" max="15886" width="12.109375" style="150" bestFit="1" customWidth="1"/>
    <col min="15887" max="16128" width="9.109375" style="150"/>
    <col min="16129" max="16129" width="5.109375" style="150" customWidth="1"/>
    <col min="16130" max="16130" width="5.5546875" style="150" customWidth="1"/>
    <col min="16131" max="16131" width="6.5546875" style="150" customWidth="1"/>
    <col min="16132" max="16132" width="4.88671875" style="150" customWidth="1"/>
    <col min="16133" max="16133" width="46.88671875" style="150" customWidth="1"/>
    <col min="16134" max="16134" width="0" style="150" hidden="1" customWidth="1"/>
    <col min="16135" max="16135" width="8.109375" style="150" customWidth="1"/>
    <col min="16136" max="16136" width="9.88671875" style="150" customWidth="1"/>
    <col min="16137" max="16137" width="10" style="150" customWidth="1"/>
    <col min="16138" max="16138" width="9.88671875" style="150" customWidth="1"/>
    <col min="16139" max="16139" width="14.33203125" style="150" customWidth="1"/>
    <col min="16140" max="16141" width="12.5546875" style="150" bestFit="1" customWidth="1"/>
    <col min="16142" max="16142" width="12.109375" style="150" bestFit="1" customWidth="1"/>
    <col min="16143" max="16384" width="9.109375" style="150"/>
  </cols>
  <sheetData>
    <row r="1" spans="1:14" ht="17.399999999999999">
      <c r="A1" s="307"/>
      <c r="B1" s="307"/>
      <c r="C1" s="307"/>
      <c r="D1" s="307"/>
      <c r="E1" s="307"/>
      <c r="F1" s="307"/>
      <c r="G1" s="307"/>
      <c r="H1" s="307"/>
      <c r="I1" s="307"/>
      <c r="J1" s="307"/>
    </row>
    <row r="2" spans="1:14" ht="36" customHeight="1">
      <c r="A2" s="308" t="s">
        <v>912</v>
      </c>
      <c r="B2" s="308"/>
      <c r="C2" s="308"/>
      <c r="D2" s="308"/>
      <c r="E2" s="308"/>
      <c r="F2" s="308"/>
      <c r="G2" s="308"/>
      <c r="H2" s="308"/>
      <c r="I2" s="308"/>
      <c r="J2" s="308"/>
    </row>
    <row r="3" spans="1:14" ht="0.75" customHeight="1">
      <c r="A3" s="151" t="s">
        <v>913</v>
      </c>
      <c r="B3" s="152"/>
      <c r="C3" s="153"/>
      <c r="D3" s="153"/>
      <c r="E3" s="154"/>
      <c r="F3" s="151"/>
      <c r="G3" s="151"/>
    </row>
    <row r="4" spans="1:14" ht="10.5" customHeight="1" thickBot="1">
      <c r="B4" s="156"/>
      <c r="C4" s="157"/>
      <c r="D4" s="157"/>
      <c r="E4" s="158"/>
      <c r="I4" s="309" t="s">
        <v>914</v>
      </c>
      <c r="J4" s="309"/>
    </row>
    <row r="5" spans="1:14" s="161" customFormat="1" ht="15" customHeight="1">
      <c r="A5" s="310" t="s">
        <v>915</v>
      </c>
      <c r="B5" s="312" t="s">
        <v>916</v>
      </c>
      <c r="C5" s="314" t="s">
        <v>917</v>
      </c>
      <c r="D5" s="314" t="s">
        <v>918</v>
      </c>
      <c r="E5" s="315" t="s">
        <v>919</v>
      </c>
      <c r="F5" s="316" t="s">
        <v>156</v>
      </c>
      <c r="G5" s="160"/>
      <c r="H5" s="317" t="s">
        <v>920</v>
      </c>
      <c r="I5" s="306" t="s">
        <v>921</v>
      </c>
      <c r="J5" s="306"/>
    </row>
    <row r="6" spans="1:14" s="164" customFormat="1" ht="54.75" customHeight="1" thickBot="1">
      <c r="A6" s="311"/>
      <c r="B6" s="313"/>
      <c r="C6" s="313"/>
      <c r="D6" s="313"/>
      <c r="E6" s="315"/>
      <c r="F6" s="316"/>
      <c r="G6" s="162" t="s">
        <v>545</v>
      </c>
      <c r="H6" s="318"/>
      <c r="I6" s="163" t="s">
        <v>922</v>
      </c>
      <c r="J6" s="163" t="s">
        <v>923</v>
      </c>
    </row>
    <row r="7" spans="1:14" s="164" customFormat="1" ht="10.5" customHeight="1" thickBot="1">
      <c r="A7" s="165">
        <v>1</v>
      </c>
      <c r="B7" s="166">
        <v>2</v>
      </c>
      <c r="C7" s="166">
        <v>3</v>
      </c>
      <c r="D7" s="166">
        <v>4</v>
      </c>
      <c r="E7" s="166">
        <v>5</v>
      </c>
      <c r="F7" s="166"/>
      <c r="G7" s="166"/>
      <c r="H7" s="167">
        <v>6</v>
      </c>
      <c r="I7" s="167">
        <v>7</v>
      </c>
      <c r="J7" s="167">
        <v>8</v>
      </c>
    </row>
    <row r="8" spans="1:14" s="176" customFormat="1" ht="13.5" customHeight="1" thickBot="1">
      <c r="A8" s="168">
        <v>2000</v>
      </c>
      <c r="B8" s="169" t="s">
        <v>166</v>
      </c>
      <c r="C8" s="170" t="s">
        <v>19</v>
      </c>
      <c r="D8" s="171" t="s">
        <v>19</v>
      </c>
      <c r="E8" s="172" t="s">
        <v>924</v>
      </c>
      <c r="F8" s="160"/>
      <c r="G8" s="160"/>
      <c r="H8" s="173">
        <f>I8+J8-[1]ekamut!F113</f>
        <v>100396.4</v>
      </c>
      <c r="I8" s="174">
        <f>I9+I232+I262+I318+I464+I508+I565+I639+I741+I842+I904</f>
        <v>63896.4</v>
      </c>
      <c r="J8" s="174">
        <f>J9+J232+J262+J318+J464+J508+J565+J639+J741+J842+J904</f>
        <v>36500</v>
      </c>
      <c r="K8" s="277"/>
      <c r="L8" s="277"/>
      <c r="M8" s="277"/>
      <c r="N8" s="175"/>
    </row>
    <row r="9" spans="1:14" s="184" customFormat="1" ht="27.75" customHeight="1">
      <c r="A9" s="177">
        <v>2100</v>
      </c>
      <c r="B9" s="178" t="s">
        <v>168</v>
      </c>
      <c r="C9" s="179">
        <v>0</v>
      </c>
      <c r="D9" s="179">
        <v>0</v>
      </c>
      <c r="E9" s="180" t="s">
        <v>925</v>
      </c>
      <c r="F9" s="181" t="s">
        <v>171</v>
      </c>
      <c r="G9" s="181"/>
      <c r="H9" s="173">
        <f>I9+J9</f>
        <v>39490</v>
      </c>
      <c r="I9" s="182">
        <f>I11+I154+I164+I184+I190+I196+I215+I221</f>
        <v>39090</v>
      </c>
      <c r="J9" s="182">
        <f>J11+J154+J164+J184+J190+J196+J215+J221</f>
        <v>400</v>
      </c>
      <c r="K9" s="183"/>
      <c r="L9" s="282"/>
      <c r="M9" s="183"/>
    </row>
    <row r="10" spans="1:14" ht="1.5" hidden="1" customHeight="1">
      <c r="A10" s="185"/>
      <c r="B10" s="178"/>
      <c r="C10" s="179"/>
      <c r="D10" s="179"/>
      <c r="E10" s="186" t="s">
        <v>926</v>
      </c>
      <c r="F10" s="187"/>
      <c r="G10" s="187"/>
      <c r="H10" s="173"/>
      <c r="I10" s="173"/>
      <c r="J10" s="173"/>
    </row>
    <row r="11" spans="1:14" s="191" customFormat="1" ht="47.25" customHeight="1">
      <c r="A11" s="188">
        <v>2110</v>
      </c>
      <c r="B11" s="178" t="s">
        <v>168</v>
      </c>
      <c r="C11" s="179">
        <v>1</v>
      </c>
      <c r="D11" s="179">
        <v>0</v>
      </c>
      <c r="E11" s="189" t="s">
        <v>927</v>
      </c>
      <c r="F11" s="190" t="s">
        <v>173</v>
      </c>
      <c r="G11" s="190"/>
      <c r="H11" s="173">
        <f>I11+J11</f>
        <v>39190</v>
      </c>
      <c r="I11" s="173">
        <f>I13+I146+I150</f>
        <v>38790</v>
      </c>
      <c r="J11" s="173">
        <f>J13+J146+J150</f>
        <v>400</v>
      </c>
    </row>
    <row r="12" spans="1:14" s="191" customFormat="1" ht="10.5" hidden="1" customHeight="1">
      <c r="A12" s="188"/>
      <c r="B12" s="178"/>
      <c r="C12" s="179"/>
      <c r="D12" s="179"/>
      <c r="E12" s="186" t="s">
        <v>928</v>
      </c>
      <c r="F12" s="190"/>
      <c r="G12" s="190"/>
      <c r="H12" s="173"/>
      <c r="I12" s="173"/>
      <c r="J12" s="173"/>
    </row>
    <row r="13" spans="1:14" ht="23.25" customHeight="1">
      <c r="A13" s="188">
        <v>2111</v>
      </c>
      <c r="B13" s="178" t="s">
        <v>168</v>
      </c>
      <c r="C13" s="179">
        <v>1</v>
      </c>
      <c r="D13" s="179">
        <v>1</v>
      </c>
      <c r="E13" s="186" t="s">
        <v>929</v>
      </c>
      <c r="F13" s="187" t="s">
        <v>176</v>
      </c>
      <c r="G13" s="187"/>
      <c r="H13" s="173">
        <f>I13+J13</f>
        <v>39190</v>
      </c>
      <c r="I13" s="173">
        <f>[1]aparat!F32+'[1]aparat ntpm'!F32</f>
        <v>38790</v>
      </c>
      <c r="J13" s="173">
        <f>[1]aparat!F151+'[1]aparat ntpm'!F151</f>
        <v>400</v>
      </c>
    </row>
    <row r="14" spans="1:14" ht="25.5" hidden="1" customHeight="1">
      <c r="A14" s="188"/>
      <c r="B14" s="178"/>
      <c r="C14" s="179"/>
      <c r="D14" s="179"/>
      <c r="E14" s="186" t="s">
        <v>930</v>
      </c>
      <c r="F14" s="187"/>
      <c r="G14" s="187"/>
      <c r="H14" s="173"/>
      <c r="I14" s="173"/>
      <c r="J14" s="173"/>
    </row>
    <row r="15" spans="1:14" ht="41.25" hidden="1" customHeight="1">
      <c r="A15" s="188"/>
      <c r="B15" s="178"/>
      <c r="C15" s="179"/>
      <c r="D15" s="179"/>
      <c r="E15" s="192" t="s">
        <v>931</v>
      </c>
      <c r="F15" s="193" t="s">
        <v>549</v>
      </c>
      <c r="G15" s="193" t="s">
        <v>549</v>
      </c>
      <c r="H15" s="173">
        <f>I15+J15</f>
        <v>29000</v>
      </c>
      <c r="I15" s="173">
        <f>[1]aparat!F33+'[1]aparat ntpm'!F33</f>
        <v>29000</v>
      </c>
      <c r="J15" s="173"/>
    </row>
    <row r="16" spans="1:14" hidden="1">
      <c r="A16" s="188"/>
      <c r="B16" s="178"/>
      <c r="C16" s="179"/>
      <c r="D16" s="179"/>
      <c r="E16" s="194" t="s">
        <v>932</v>
      </c>
      <c r="F16" s="193" t="s">
        <v>549</v>
      </c>
      <c r="G16" s="193" t="s">
        <v>549</v>
      </c>
      <c r="H16" s="173">
        <f>I16+J16</f>
        <v>29000</v>
      </c>
      <c r="I16" s="173">
        <f>[1]aparat!F34+'[1]aparat ntpm'!F34</f>
        <v>29000</v>
      </c>
      <c r="J16" s="173"/>
    </row>
    <row r="17" spans="1:10" ht="16.5" customHeight="1">
      <c r="A17" s="188"/>
      <c r="B17" s="178"/>
      <c r="C17" s="179"/>
      <c r="D17" s="179"/>
      <c r="E17" s="195" t="s">
        <v>933</v>
      </c>
      <c r="F17" s="196" t="s">
        <v>934</v>
      </c>
      <c r="G17" s="196" t="s">
        <v>935</v>
      </c>
      <c r="H17" s="173">
        <f>I17+J17</f>
        <v>28000</v>
      </c>
      <c r="I17" s="173">
        <f>[1]aparat!F35+'[1]aparat ntpm'!F35</f>
        <v>28000</v>
      </c>
      <c r="J17" s="173"/>
    </row>
    <row r="18" spans="1:10" ht="12.75" customHeight="1">
      <c r="A18" s="188"/>
      <c r="B18" s="178"/>
      <c r="C18" s="179"/>
      <c r="D18" s="179"/>
      <c r="E18" s="195" t="s">
        <v>936</v>
      </c>
      <c r="F18" s="196" t="s">
        <v>937</v>
      </c>
      <c r="G18" s="196" t="s">
        <v>938</v>
      </c>
      <c r="H18" s="173">
        <f t="shared" ref="H18:H82" si="0">I18+J18</f>
        <v>1000</v>
      </c>
      <c r="I18" s="173">
        <f>[1]aparat!F36+'[1]aparat ntpm'!F36</f>
        <v>1000</v>
      </c>
      <c r="J18" s="173"/>
    </row>
    <row r="19" spans="1:10" ht="16.5" hidden="1" customHeight="1">
      <c r="A19" s="188"/>
      <c r="B19" s="178"/>
      <c r="C19" s="179"/>
      <c r="D19" s="179"/>
      <c r="E19" s="195" t="s">
        <v>939</v>
      </c>
      <c r="F19" s="196" t="s">
        <v>940</v>
      </c>
      <c r="G19" s="196" t="s">
        <v>940</v>
      </c>
      <c r="H19" s="173">
        <f t="shared" si="0"/>
        <v>0</v>
      </c>
      <c r="I19" s="173">
        <f>[1]aparat!F37+'[1]aparat ntpm'!F37</f>
        <v>0</v>
      </c>
      <c r="J19" s="173"/>
    </row>
    <row r="20" spans="1:10" ht="16.5" hidden="1" customHeight="1">
      <c r="A20" s="188"/>
      <c r="B20" s="178"/>
      <c r="C20" s="179"/>
      <c r="D20" s="179"/>
      <c r="E20" s="195" t="s">
        <v>941</v>
      </c>
      <c r="F20" s="196" t="s">
        <v>942</v>
      </c>
      <c r="G20" s="196" t="s">
        <v>942</v>
      </c>
      <c r="H20" s="173">
        <f t="shared" si="0"/>
        <v>0</v>
      </c>
      <c r="I20" s="173">
        <f>[1]aparat!F38+'[1]aparat ntpm'!F38</f>
        <v>0</v>
      </c>
      <c r="J20" s="173"/>
    </row>
    <row r="21" spans="1:10" ht="16.5" hidden="1" customHeight="1">
      <c r="A21" s="188"/>
      <c r="B21" s="178"/>
      <c r="C21" s="179"/>
      <c r="D21" s="179"/>
      <c r="E21" s="195" t="s">
        <v>943</v>
      </c>
      <c r="F21" s="196" t="s">
        <v>944</v>
      </c>
      <c r="G21" s="196" t="s">
        <v>944</v>
      </c>
      <c r="H21" s="173">
        <f t="shared" si="0"/>
        <v>0</v>
      </c>
      <c r="I21" s="173">
        <f>[1]aparat!F39+'[1]aparat ntpm'!F39</f>
        <v>0</v>
      </c>
      <c r="J21" s="173"/>
    </row>
    <row r="22" spans="1:10" ht="16.5" hidden="1" customHeight="1">
      <c r="A22" s="188"/>
      <c r="B22" s="178"/>
      <c r="C22" s="179"/>
      <c r="D22" s="179"/>
      <c r="E22" s="195" t="s">
        <v>945</v>
      </c>
      <c r="F22" s="196" t="s">
        <v>946</v>
      </c>
      <c r="G22" s="196" t="s">
        <v>946</v>
      </c>
      <c r="H22" s="173">
        <f t="shared" si="0"/>
        <v>0</v>
      </c>
      <c r="I22" s="173">
        <f>[1]aparat!F40+'[1]aparat ntpm'!F40</f>
        <v>0</v>
      </c>
      <c r="J22" s="173"/>
    </row>
    <row r="23" spans="1:10" ht="16.5" hidden="1" customHeight="1">
      <c r="A23" s="188"/>
      <c r="B23" s="178"/>
      <c r="C23" s="179"/>
      <c r="D23" s="179"/>
      <c r="E23" s="195" t="s">
        <v>947</v>
      </c>
      <c r="F23" s="196" t="s">
        <v>948</v>
      </c>
      <c r="G23" s="196" t="s">
        <v>948</v>
      </c>
      <c r="H23" s="173">
        <f t="shared" si="0"/>
        <v>0</v>
      </c>
      <c r="I23" s="173">
        <f>[1]aparat!F41+'[1]aparat ntpm'!F41</f>
        <v>0</v>
      </c>
      <c r="J23" s="173"/>
    </row>
    <row r="24" spans="1:10" ht="20.25" hidden="1" customHeight="1">
      <c r="A24" s="188"/>
      <c r="B24" s="178"/>
      <c r="C24" s="179"/>
      <c r="D24" s="179"/>
      <c r="E24" s="195" t="s">
        <v>949</v>
      </c>
      <c r="F24" s="193" t="s">
        <v>549</v>
      </c>
      <c r="G24" s="193" t="s">
        <v>549</v>
      </c>
      <c r="H24" s="173">
        <f t="shared" si="0"/>
        <v>9470</v>
      </c>
      <c r="I24" s="173">
        <f>[1]aparat!F42+'[1]aparat ntpm'!F42</f>
        <v>9470</v>
      </c>
      <c r="J24" s="173"/>
    </row>
    <row r="25" spans="1:10" ht="20.25" hidden="1" customHeight="1">
      <c r="A25" s="188"/>
      <c r="B25" s="178"/>
      <c r="C25" s="179"/>
      <c r="D25" s="179"/>
      <c r="E25" s="195" t="s">
        <v>950</v>
      </c>
      <c r="F25" s="196"/>
      <c r="G25" s="196"/>
      <c r="H25" s="173">
        <f t="shared" si="0"/>
        <v>2950</v>
      </c>
      <c r="I25" s="173">
        <f>[1]aparat!F43+'[1]aparat ntpm'!F43</f>
        <v>2950</v>
      </c>
      <c r="J25" s="173"/>
    </row>
    <row r="26" spans="1:10" ht="19.5" customHeight="1">
      <c r="A26" s="188"/>
      <c r="B26" s="178"/>
      <c r="C26" s="179"/>
      <c r="D26" s="179"/>
      <c r="E26" s="195" t="s">
        <v>951</v>
      </c>
      <c r="F26" s="196" t="s">
        <v>952</v>
      </c>
      <c r="G26" s="196" t="s">
        <v>952</v>
      </c>
      <c r="H26" s="173">
        <f t="shared" si="0"/>
        <v>0</v>
      </c>
      <c r="I26" s="173">
        <f>[1]aparat!F44+'[1]aparat ntpm'!F44</f>
        <v>0</v>
      </c>
      <c r="J26" s="173"/>
    </row>
    <row r="27" spans="1:10" ht="13.5" customHeight="1">
      <c r="A27" s="188"/>
      <c r="B27" s="178"/>
      <c r="C27" s="179"/>
      <c r="D27" s="179"/>
      <c r="E27" s="195" t="s">
        <v>953</v>
      </c>
      <c r="F27" s="196" t="s">
        <v>954</v>
      </c>
      <c r="G27" s="196" t="s">
        <v>954</v>
      </c>
      <c r="H27" s="173">
        <f t="shared" si="0"/>
        <v>2500</v>
      </c>
      <c r="I27" s="173">
        <f>[1]aparat!F45+'[1]aparat ntpm'!F45</f>
        <v>2500</v>
      </c>
      <c r="J27" s="173"/>
    </row>
    <row r="28" spans="1:10" ht="13.5" customHeight="1">
      <c r="A28" s="188"/>
      <c r="B28" s="178"/>
      <c r="C28" s="179"/>
      <c r="D28" s="179"/>
      <c r="E28" s="195" t="s">
        <v>955</v>
      </c>
      <c r="F28" s="196" t="s">
        <v>956</v>
      </c>
      <c r="G28" s="196" t="s">
        <v>956</v>
      </c>
      <c r="H28" s="173">
        <f t="shared" si="0"/>
        <v>0</v>
      </c>
      <c r="I28" s="173">
        <f>[1]aparat!F46+'[1]aparat ntpm'!F46</f>
        <v>0</v>
      </c>
      <c r="J28" s="173"/>
    </row>
    <row r="29" spans="1:10" ht="15.75" customHeight="1">
      <c r="A29" s="188"/>
      <c r="B29" s="178"/>
      <c r="C29" s="179"/>
      <c r="D29" s="179"/>
      <c r="E29" s="195" t="s">
        <v>957</v>
      </c>
      <c r="F29" s="196" t="s">
        <v>958</v>
      </c>
      <c r="G29" s="196" t="s">
        <v>958</v>
      </c>
      <c r="H29" s="173">
        <f t="shared" si="0"/>
        <v>200</v>
      </c>
      <c r="I29" s="173">
        <f>[1]aparat!F47+'[1]aparat ntpm'!F47</f>
        <v>200</v>
      </c>
      <c r="J29" s="173"/>
    </row>
    <row r="30" spans="1:10" ht="15" customHeight="1">
      <c r="A30" s="188"/>
      <c r="B30" s="178"/>
      <c r="C30" s="179"/>
      <c r="D30" s="179"/>
      <c r="E30" s="195" t="s">
        <v>959</v>
      </c>
      <c r="F30" s="196" t="s">
        <v>960</v>
      </c>
      <c r="G30" s="196" t="s">
        <v>960</v>
      </c>
      <c r="H30" s="173">
        <f t="shared" si="0"/>
        <v>300</v>
      </c>
      <c r="I30" s="173">
        <f>[1]aparat!F48+'[1]aparat ntpm'!F48+'[1]arandzin axbahan.'!F48</f>
        <v>300</v>
      </c>
      <c r="J30" s="173"/>
    </row>
    <row r="31" spans="1:10" ht="13.5" customHeight="1">
      <c r="A31" s="188"/>
      <c r="B31" s="178"/>
      <c r="C31" s="179"/>
      <c r="D31" s="179"/>
      <c r="E31" s="195" t="s">
        <v>961</v>
      </c>
      <c r="F31" s="196" t="s">
        <v>962</v>
      </c>
      <c r="G31" s="196" t="s">
        <v>962</v>
      </c>
      <c r="H31" s="173">
        <f t="shared" si="0"/>
        <v>100</v>
      </c>
      <c r="I31" s="173">
        <f>[1]aparat!F49+'[1]aparat ntpm'!F49</f>
        <v>100</v>
      </c>
      <c r="J31" s="173"/>
    </row>
    <row r="32" spans="1:10" ht="16.5" customHeight="1">
      <c r="A32" s="188"/>
      <c r="B32" s="178"/>
      <c r="C32" s="179"/>
      <c r="D32" s="179"/>
      <c r="E32" s="195" t="s">
        <v>963</v>
      </c>
      <c r="F32" s="196" t="s">
        <v>964</v>
      </c>
      <c r="G32" s="196" t="s">
        <v>964</v>
      </c>
      <c r="H32" s="173">
        <f t="shared" si="0"/>
        <v>0</v>
      </c>
      <c r="I32" s="173">
        <f>[1]aparat!F50+'[1]aparat ntpm'!F50</f>
        <v>0</v>
      </c>
      <c r="J32" s="173"/>
    </row>
    <row r="33" spans="1:10" ht="21" hidden="1" customHeight="1">
      <c r="A33" s="188"/>
      <c r="B33" s="178"/>
      <c r="C33" s="179"/>
      <c r="D33" s="179"/>
      <c r="E33" s="195" t="s">
        <v>965</v>
      </c>
      <c r="F33" s="193" t="s">
        <v>549</v>
      </c>
      <c r="G33" s="193" t="s">
        <v>549</v>
      </c>
      <c r="H33" s="173">
        <f t="shared" si="0"/>
        <v>400</v>
      </c>
      <c r="I33" s="173">
        <f>[1]aparat!F51+'[1]aparat ntpm'!F51</f>
        <v>400</v>
      </c>
      <c r="J33" s="173"/>
    </row>
    <row r="34" spans="1:10" ht="15.75" customHeight="1">
      <c r="A34" s="188"/>
      <c r="B34" s="178"/>
      <c r="C34" s="179"/>
      <c r="D34" s="179"/>
      <c r="E34" s="195" t="s">
        <v>966</v>
      </c>
      <c r="F34" s="196" t="s">
        <v>967</v>
      </c>
      <c r="G34" s="196" t="s">
        <v>967</v>
      </c>
      <c r="H34" s="173">
        <f t="shared" si="0"/>
        <v>400</v>
      </c>
      <c r="I34" s="173">
        <f>[1]aparat!F52+'[1]aparat ntpm'!F52</f>
        <v>400</v>
      </c>
      <c r="J34" s="173"/>
    </row>
    <row r="35" spans="1:10" ht="20.25" hidden="1" customHeight="1">
      <c r="A35" s="188"/>
      <c r="B35" s="178"/>
      <c r="C35" s="179"/>
      <c r="D35" s="179"/>
      <c r="E35" s="195" t="s">
        <v>968</v>
      </c>
      <c r="F35" s="196" t="s">
        <v>969</v>
      </c>
      <c r="G35" s="196" t="s">
        <v>969</v>
      </c>
      <c r="H35" s="173">
        <f t="shared" si="0"/>
        <v>0</v>
      </c>
      <c r="I35" s="173">
        <f>[1]aparat!F53+'[1]aparat ntpm'!F53</f>
        <v>0</v>
      </c>
      <c r="J35" s="173"/>
    </row>
    <row r="36" spans="1:10" ht="20.25" hidden="1" customHeight="1">
      <c r="A36" s="188"/>
      <c r="B36" s="178"/>
      <c r="C36" s="179"/>
      <c r="D36" s="179"/>
      <c r="E36" s="195" t="s">
        <v>970</v>
      </c>
      <c r="F36" s="196" t="s">
        <v>971</v>
      </c>
      <c r="G36" s="196" t="s">
        <v>971</v>
      </c>
      <c r="H36" s="173">
        <f t="shared" si="0"/>
        <v>0</v>
      </c>
      <c r="I36" s="173">
        <f>[1]aparat!F54+'[1]aparat ntpm'!F54</f>
        <v>0</v>
      </c>
      <c r="J36" s="173"/>
    </row>
    <row r="37" spans="1:10" ht="30" hidden="1" customHeight="1">
      <c r="A37" s="188"/>
      <c r="B37" s="178"/>
      <c r="C37" s="179"/>
      <c r="D37" s="179"/>
      <c r="E37" s="195" t="s">
        <v>972</v>
      </c>
      <c r="F37" s="193" t="s">
        <v>549</v>
      </c>
      <c r="G37" s="193" t="s">
        <v>549</v>
      </c>
      <c r="H37" s="173">
        <f t="shared" si="0"/>
        <v>820</v>
      </c>
      <c r="I37" s="173">
        <f>[1]aparat!F55+'[1]aparat ntpm'!F55</f>
        <v>820</v>
      </c>
      <c r="J37" s="173"/>
    </row>
    <row r="38" spans="1:10" ht="15" customHeight="1">
      <c r="A38" s="188"/>
      <c r="B38" s="178"/>
      <c r="C38" s="179"/>
      <c r="D38" s="179"/>
      <c r="E38" s="195" t="s">
        <v>973</v>
      </c>
      <c r="F38" s="196" t="s">
        <v>974</v>
      </c>
      <c r="G38" s="196" t="s">
        <v>974</v>
      </c>
      <c r="H38" s="173">
        <f t="shared" si="0"/>
        <v>0</v>
      </c>
      <c r="I38" s="173">
        <f>[1]aparat!F56+'[1]aparat ntpm'!F56</f>
        <v>0</v>
      </c>
      <c r="J38" s="173"/>
    </row>
    <row r="39" spans="1:10" ht="14.25" customHeight="1">
      <c r="A39" s="188"/>
      <c r="B39" s="178"/>
      <c r="C39" s="179"/>
      <c r="D39" s="179"/>
      <c r="E39" s="195" t="s">
        <v>975</v>
      </c>
      <c r="F39" s="196" t="s">
        <v>976</v>
      </c>
      <c r="G39" s="196" t="s">
        <v>976</v>
      </c>
      <c r="H39" s="173">
        <f t="shared" si="0"/>
        <v>300</v>
      </c>
      <c r="I39" s="173">
        <f>[1]aparat!F57+'[1]aparat ntpm'!F57</f>
        <v>300</v>
      </c>
      <c r="J39" s="173"/>
    </row>
    <row r="40" spans="1:10" ht="16.5" customHeight="1">
      <c r="A40" s="188"/>
      <c r="B40" s="178"/>
      <c r="C40" s="179"/>
      <c r="D40" s="179"/>
      <c r="E40" s="195" t="s">
        <v>977</v>
      </c>
      <c r="F40" s="196" t="s">
        <v>978</v>
      </c>
      <c r="G40" s="196" t="s">
        <v>978</v>
      </c>
      <c r="H40" s="173">
        <f t="shared" si="0"/>
        <v>0</v>
      </c>
      <c r="I40" s="173">
        <f>[1]aparat!F58+'[1]aparat ntpm'!F58</f>
        <v>0</v>
      </c>
      <c r="J40" s="173"/>
    </row>
    <row r="41" spans="1:10" ht="16.5" customHeight="1">
      <c r="A41" s="188"/>
      <c r="B41" s="178"/>
      <c r="C41" s="179"/>
      <c r="D41" s="179"/>
      <c r="E41" s="195" t="s">
        <v>979</v>
      </c>
      <c r="F41" s="196" t="s">
        <v>980</v>
      </c>
      <c r="G41" s="196" t="s">
        <v>980</v>
      </c>
      <c r="H41" s="173">
        <f t="shared" si="0"/>
        <v>100</v>
      </c>
      <c r="I41" s="173">
        <f>[1]aparat!F59+'[1]aparat ntpm'!F59</f>
        <v>100</v>
      </c>
      <c r="J41" s="173"/>
    </row>
    <row r="42" spans="1:10" ht="16.5" customHeight="1">
      <c r="A42" s="188"/>
      <c r="B42" s="178"/>
      <c r="C42" s="179"/>
      <c r="D42" s="179"/>
      <c r="E42" s="197" t="s">
        <v>981</v>
      </c>
      <c r="F42" s="198">
        <v>423500</v>
      </c>
      <c r="G42" s="198">
        <v>423500</v>
      </c>
      <c r="H42" s="173">
        <f t="shared" si="0"/>
        <v>60</v>
      </c>
      <c r="I42" s="173">
        <f>[1]aparat!F60+'[1]aparat ntpm'!F60</f>
        <v>60</v>
      </c>
      <c r="J42" s="173"/>
    </row>
    <row r="43" spans="1:10" ht="12.75" customHeight="1">
      <c r="A43" s="188"/>
      <c r="B43" s="178"/>
      <c r="C43" s="179"/>
      <c r="D43" s="179"/>
      <c r="E43" s="195" t="s">
        <v>982</v>
      </c>
      <c r="F43" s="196" t="s">
        <v>983</v>
      </c>
      <c r="G43" s="196" t="s">
        <v>983</v>
      </c>
      <c r="H43" s="173">
        <f t="shared" si="0"/>
        <v>0</v>
      </c>
      <c r="I43" s="173">
        <f>[1]aparat!F61+'[1]aparat ntpm'!F61</f>
        <v>0</v>
      </c>
      <c r="J43" s="173"/>
    </row>
    <row r="44" spans="1:10" ht="18.75" customHeight="1">
      <c r="A44" s="188"/>
      <c r="B44" s="178"/>
      <c r="C44" s="179"/>
      <c r="D44" s="179"/>
      <c r="E44" s="195" t="s">
        <v>984</v>
      </c>
      <c r="F44" s="196" t="s">
        <v>985</v>
      </c>
      <c r="G44" s="196" t="s">
        <v>985</v>
      </c>
      <c r="H44" s="173">
        <f t="shared" si="0"/>
        <v>360</v>
      </c>
      <c r="I44" s="173">
        <f>[1]aparat!F62+'[1]aparat ntpm'!F62</f>
        <v>360</v>
      </c>
      <c r="J44" s="173"/>
    </row>
    <row r="45" spans="1:10" ht="16.5" customHeight="1">
      <c r="A45" s="188"/>
      <c r="B45" s="178"/>
      <c r="C45" s="179"/>
      <c r="D45" s="179"/>
      <c r="E45" s="195" t="s">
        <v>986</v>
      </c>
      <c r="F45" s="196" t="s">
        <v>987</v>
      </c>
      <c r="G45" s="196" t="s">
        <v>987</v>
      </c>
      <c r="H45" s="173">
        <f t="shared" si="0"/>
        <v>0</v>
      </c>
      <c r="I45" s="173">
        <f>[1]aparat!F63+'[1]aparat ntpm'!F63</f>
        <v>0</v>
      </c>
      <c r="J45" s="173"/>
    </row>
    <row r="46" spans="1:10" ht="20.25" hidden="1" customHeight="1">
      <c r="A46" s="188"/>
      <c r="B46" s="178"/>
      <c r="C46" s="179"/>
      <c r="D46" s="179"/>
      <c r="E46" s="195" t="s">
        <v>988</v>
      </c>
      <c r="F46" s="193" t="s">
        <v>549</v>
      </c>
      <c r="G46" s="193" t="s">
        <v>549</v>
      </c>
      <c r="H46" s="173">
        <f t="shared" si="0"/>
        <v>400</v>
      </c>
      <c r="I46" s="173">
        <f>[1]aparat!F64+'[1]aparat ntpm'!F64</f>
        <v>400</v>
      </c>
      <c r="J46" s="173"/>
    </row>
    <row r="47" spans="1:10" ht="13.5" customHeight="1">
      <c r="A47" s="188"/>
      <c r="B47" s="178"/>
      <c r="C47" s="179"/>
      <c r="D47" s="179"/>
      <c r="E47" s="195" t="s">
        <v>989</v>
      </c>
      <c r="F47" s="196" t="s">
        <v>990</v>
      </c>
      <c r="G47" s="196" t="s">
        <v>990</v>
      </c>
      <c r="H47" s="173">
        <f t="shared" si="0"/>
        <v>400</v>
      </c>
      <c r="I47" s="173">
        <f>[1]aparat!F65+'[1]aparat ntpm'!F65</f>
        <v>400</v>
      </c>
      <c r="J47" s="173"/>
    </row>
    <row r="48" spans="1:10" ht="14.25" hidden="1" customHeight="1">
      <c r="A48" s="188"/>
      <c r="B48" s="178"/>
      <c r="C48" s="179"/>
      <c r="D48" s="179"/>
      <c r="E48" s="195" t="s">
        <v>991</v>
      </c>
      <c r="F48" s="193" t="s">
        <v>549</v>
      </c>
      <c r="G48" s="193" t="s">
        <v>549</v>
      </c>
      <c r="H48" s="173">
        <f t="shared" si="0"/>
        <v>3300</v>
      </c>
      <c r="I48" s="173">
        <f>[1]aparat!F66+'[1]aparat ntpm'!F66</f>
        <v>3300</v>
      </c>
      <c r="J48" s="173"/>
    </row>
    <row r="49" spans="1:10" ht="14.25" hidden="1" customHeight="1">
      <c r="A49" s="188"/>
      <c r="B49" s="178"/>
      <c r="C49" s="179"/>
      <c r="D49" s="179"/>
      <c r="E49" s="195" t="s">
        <v>992</v>
      </c>
      <c r="F49" s="196" t="s">
        <v>993</v>
      </c>
      <c r="G49" s="196" t="s">
        <v>993</v>
      </c>
      <c r="H49" s="173">
        <f t="shared" si="0"/>
        <v>1500</v>
      </c>
      <c r="I49" s="173">
        <f>[1]aparat!F67+'[1]aparat ntpm'!F67</f>
        <v>1500</v>
      </c>
      <c r="J49" s="173"/>
    </row>
    <row r="50" spans="1:10" ht="12.75" customHeight="1">
      <c r="A50" s="188"/>
      <c r="B50" s="178"/>
      <c r="C50" s="179"/>
      <c r="D50" s="179"/>
      <c r="E50" s="199" t="s">
        <v>992</v>
      </c>
      <c r="F50" s="234" t="s">
        <v>993</v>
      </c>
      <c r="G50" s="196" t="s">
        <v>993</v>
      </c>
      <c r="H50" s="173">
        <f t="shared" si="0"/>
        <v>1500</v>
      </c>
      <c r="I50" s="173">
        <f>[1]aparat!F67</f>
        <v>1500</v>
      </c>
      <c r="J50" s="173"/>
    </row>
    <row r="51" spans="1:10" ht="13.5" customHeight="1">
      <c r="A51" s="188"/>
      <c r="B51" s="178"/>
      <c r="C51" s="179"/>
      <c r="D51" s="179"/>
      <c r="E51" s="195" t="s">
        <v>994</v>
      </c>
      <c r="F51" s="196" t="s">
        <v>995</v>
      </c>
      <c r="G51" s="196" t="s">
        <v>995</v>
      </c>
      <c r="H51" s="173">
        <f t="shared" si="0"/>
        <v>1800</v>
      </c>
      <c r="I51" s="173">
        <f>[1]aparat!F68+'[1]aparat ntpm'!F68</f>
        <v>1800</v>
      </c>
      <c r="J51" s="173"/>
    </row>
    <row r="52" spans="1:10" ht="14.25" hidden="1" customHeight="1">
      <c r="A52" s="188"/>
      <c r="B52" s="178"/>
      <c r="C52" s="179"/>
      <c r="D52" s="179"/>
      <c r="E52" s="195" t="s">
        <v>996</v>
      </c>
      <c r="F52" s="193" t="s">
        <v>549</v>
      </c>
      <c r="G52" s="193" t="s">
        <v>549</v>
      </c>
      <c r="H52" s="173">
        <f t="shared" si="0"/>
        <v>1600</v>
      </c>
      <c r="I52" s="173">
        <f>[1]aparat!F69+'[1]aparat ntpm'!F69</f>
        <v>1600</v>
      </c>
      <c r="J52" s="173"/>
    </row>
    <row r="53" spans="1:10" ht="14.25" customHeight="1">
      <c r="A53" s="188"/>
      <c r="B53" s="178"/>
      <c r="C53" s="179"/>
      <c r="D53" s="179"/>
      <c r="E53" s="195" t="s">
        <v>997</v>
      </c>
      <c r="F53" s="196" t="s">
        <v>998</v>
      </c>
      <c r="G53" s="196" t="s">
        <v>998</v>
      </c>
      <c r="H53" s="173">
        <f t="shared" si="0"/>
        <v>200</v>
      </c>
      <c r="I53" s="173">
        <f>[1]aparat!F70+'[1]aparat ntpm'!F70</f>
        <v>200</v>
      </c>
      <c r="J53" s="173"/>
    </row>
    <row r="54" spans="1:10" ht="20.25" hidden="1" customHeight="1">
      <c r="A54" s="188"/>
      <c r="B54" s="178"/>
      <c r="C54" s="179"/>
      <c r="D54" s="179"/>
      <c r="E54" s="195" t="s">
        <v>999</v>
      </c>
      <c r="F54" s="196" t="s">
        <v>1000</v>
      </c>
      <c r="G54" s="196" t="s">
        <v>1000</v>
      </c>
      <c r="H54" s="173">
        <f t="shared" si="0"/>
        <v>0</v>
      </c>
      <c r="I54" s="173">
        <f>[1]aparat!F71+'[1]aparat ntpm'!F71</f>
        <v>0</v>
      </c>
      <c r="J54" s="173"/>
    </row>
    <row r="55" spans="1:10" ht="20.25" hidden="1" customHeight="1">
      <c r="A55" s="188"/>
      <c r="B55" s="178"/>
      <c r="C55" s="179"/>
      <c r="D55" s="179"/>
      <c r="E55" s="195" t="s">
        <v>1001</v>
      </c>
      <c r="F55" s="196" t="s">
        <v>1002</v>
      </c>
      <c r="G55" s="196" t="s">
        <v>1002</v>
      </c>
      <c r="H55" s="173">
        <f t="shared" si="0"/>
        <v>400</v>
      </c>
      <c r="I55" s="173">
        <f>[1]aparat!F72+'[1]aparat ntpm'!F72</f>
        <v>400</v>
      </c>
      <c r="J55" s="173"/>
    </row>
    <row r="56" spans="1:10" ht="12.75" customHeight="1">
      <c r="A56" s="188"/>
      <c r="B56" s="178"/>
      <c r="C56" s="179"/>
      <c r="D56" s="179"/>
      <c r="E56" s="200" t="s">
        <v>1003</v>
      </c>
      <c r="F56" s="196" t="s">
        <v>1004</v>
      </c>
      <c r="G56" s="196" t="s">
        <v>1004</v>
      </c>
      <c r="H56" s="173">
        <f t="shared" si="0"/>
        <v>900</v>
      </c>
      <c r="I56" s="173">
        <f>[1]aparat!F73+'[1]aparat ntpm'!F73</f>
        <v>900</v>
      </c>
      <c r="J56" s="173"/>
    </row>
    <row r="57" spans="1:10" ht="20.25" hidden="1" customHeight="1">
      <c r="A57" s="188"/>
      <c r="B57" s="178"/>
      <c r="C57" s="179"/>
      <c r="D57" s="179"/>
      <c r="E57" s="201" t="s">
        <v>1005</v>
      </c>
      <c r="F57" s="196" t="s">
        <v>1006</v>
      </c>
      <c r="G57" s="196" t="s">
        <v>1006</v>
      </c>
      <c r="H57" s="173">
        <f t="shared" si="0"/>
        <v>0</v>
      </c>
      <c r="I57" s="173">
        <f>[1]aparat!F74+'[1]aparat ntpm'!F74</f>
        <v>0</v>
      </c>
      <c r="J57" s="173"/>
    </row>
    <row r="58" spans="1:10" ht="20.25" hidden="1" customHeight="1">
      <c r="A58" s="188"/>
      <c r="B58" s="178"/>
      <c r="C58" s="179"/>
      <c r="D58" s="179"/>
      <c r="E58" s="200" t="s">
        <v>1007</v>
      </c>
      <c r="F58" s="196" t="s">
        <v>1008</v>
      </c>
      <c r="G58" s="196" t="s">
        <v>1008</v>
      </c>
      <c r="H58" s="173">
        <f t="shared" si="0"/>
        <v>0</v>
      </c>
      <c r="I58" s="173">
        <f>[1]aparat!F75+'[1]aparat ntpm'!F75</f>
        <v>0</v>
      </c>
      <c r="J58" s="173"/>
    </row>
    <row r="59" spans="1:10" ht="18.75" customHeight="1">
      <c r="A59" s="188"/>
      <c r="B59" s="178"/>
      <c r="C59" s="179"/>
      <c r="D59" s="179"/>
      <c r="E59" s="200" t="s">
        <v>1009</v>
      </c>
      <c r="F59" s="196" t="s">
        <v>1010</v>
      </c>
      <c r="G59" s="196" t="s">
        <v>1010</v>
      </c>
      <c r="H59" s="173">
        <f t="shared" si="0"/>
        <v>0</v>
      </c>
      <c r="I59" s="173">
        <f>[1]aparat!F76+'[1]aparat ntpm'!F76</f>
        <v>0</v>
      </c>
      <c r="J59" s="173"/>
    </row>
    <row r="60" spans="1:10" ht="11.25" customHeight="1">
      <c r="A60" s="188"/>
      <c r="B60" s="178"/>
      <c r="C60" s="179"/>
      <c r="D60" s="179"/>
      <c r="E60" s="200" t="s">
        <v>1011</v>
      </c>
      <c r="F60" s="196" t="s">
        <v>1012</v>
      </c>
      <c r="G60" s="196" t="s">
        <v>1012</v>
      </c>
      <c r="H60" s="173">
        <f t="shared" si="0"/>
        <v>100</v>
      </c>
      <c r="I60" s="173">
        <f>[1]aparat!F77+'[1]aparat ntpm'!F77</f>
        <v>100</v>
      </c>
      <c r="J60" s="173"/>
    </row>
    <row r="61" spans="1:10" ht="20.25" hidden="1" customHeight="1">
      <c r="A61" s="188"/>
      <c r="B61" s="178"/>
      <c r="C61" s="179"/>
      <c r="D61" s="179"/>
      <c r="E61" s="200" t="s">
        <v>1013</v>
      </c>
      <c r="F61" s="193" t="s">
        <v>549</v>
      </c>
      <c r="G61" s="193" t="s">
        <v>549</v>
      </c>
      <c r="H61" s="173">
        <f t="shared" si="0"/>
        <v>0</v>
      </c>
      <c r="I61" s="173">
        <f>[1]aparat!F78+'[1]aparat ntpm'!F78</f>
        <v>0</v>
      </c>
      <c r="J61" s="173"/>
    </row>
    <row r="62" spans="1:10" ht="20.25" hidden="1" customHeight="1">
      <c r="A62" s="188"/>
      <c r="B62" s="178"/>
      <c r="C62" s="179"/>
      <c r="D62" s="179"/>
      <c r="E62" s="200" t="s">
        <v>1014</v>
      </c>
      <c r="F62" s="196" t="s">
        <v>1015</v>
      </c>
      <c r="G62" s="196" t="s">
        <v>1015</v>
      </c>
      <c r="H62" s="173">
        <f t="shared" si="0"/>
        <v>0</v>
      </c>
      <c r="I62" s="173">
        <f>[1]aparat!F79+'[1]aparat ntpm'!F79</f>
        <v>0</v>
      </c>
      <c r="J62" s="173"/>
    </row>
    <row r="63" spans="1:10" ht="20.25" hidden="1" customHeight="1">
      <c r="A63" s="188"/>
      <c r="B63" s="178"/>
      <c r="C63" s="179"/>
      <c r="D63" s="179"/>
      <c r="E63" s="200" t="s">
        <v>1016</v>
      </c>
      <c r="F63" s="196" t="s">
        <v>1017</v>
      </c>
      <c r="G63" s="196" t="s">
        <v>1017</v>
      </c>
      <c r="H63" s="173">
        <f t="shared" si="0"/>
        <v>0</v>
      </c>
      <c r="I63" s="173">
        <f>[1]aparat!F80+'[1]aparat ntpm'!F80</f>
        <v>0</v>
      </c>
      <c r="J63" s="173"/>
    </row>
    <row r="64" spans="1:10" ht="20.25" hidden="1" customHeight="1">
      <c r="A64" s="188"/>
      <c r="B64" s="178"/>
      <c r="C64" s="179"/>
      <c r="D64" s="179"/>
      <c r="E64" s="200" t="s">
        <v>1018</v>
      </c>
      <c r="F64" s="196" t="s">
        <v>1019</v>
      </c>
      <c r="G64" s="196" t="s">
        <v>1019</v>
      </c>
      <c r="H64" s="173">
        <f t="shared" si="0"/>
        <v>0</v>
      </c>
      <c r="I64" s="173">
        <f>[1]aparat!F81+'[1]aparat ntpm'!F81</f>
        <v>0</v>
      </c>
      <c r="J64" s="173"/>
    </row>
    <row r="65" spans="1:10" ht="20.25" hidden="1" customHeight="1">
      <c r="A65" s="188"/>
      <c r="B65" s="178"/>
      <c r="C65" s="179"/>
      <c r="D65" s="179"/>
      <c r="E65" s="200" t="s">
        <v>1020</v>
      </c>
      <c r="F65" s="196" t="s">
        <v>1021</v>
      </c>
      <c r="G65" s="196" t="s">
        <v>1021</v>
      </c>
      <c r="H65" s="173">
        <f t="shared" si="0"/>
        <v>0</v>
      </c>
      <c r="I65" s="173">
        <f>[1]aparat!F82+'[1]aparat ntpm'!F82</f>
        <v>0</v>
      </c>
      <c r="J65" s="173"/>
    </row>
    <row r="66" spans="1:10" ht="20.25" hidden="1" customHeight="1">
      <c r="A66" s="188"/>
      <c r="B66" s="178"/>
      <c r="C66" s="179"/>
      <c r="D66" s="179"/>
      <c r="E66" s="200" t="s">
        <v>1022</v>
      </c>
      <c r="F66" s="193" t="s">
        <v>549</v>
      </c>
      <c r="G66" s="193" t="s">
        <v>549</v>
      </c>
      <c r="H66" s="173">
        <f t="shared" si="0"/>
        <v>0</v>
      </c>
      <c r="I66" s="173">
        <f>[1]aparat!F83+'[1]aparat ntpm'!F83</f>
        <v>0</v>
      </c>
      <c r="J66" s="173"/>
    </row>
    <row r="67" spans="1:10" ht="20.25" hidden="1" customHeight="1">
      <c r="A67" s="188"/>
      <c r="B67" s="178"/>
      <c r="C67" s="179"/>
      <c r="D67" s="179"/>
      <c r="E67" s="200" t="s">
        <v>1023</v>
      </c>
      <c r="F67" s="196" t="s">
        <v>1024</v>
      </c>
      <c r="G67" s="196" t="s">
        <v>1024</v>
      </c>
      <c r="H67" s="173">
        <f t="shared" si="0"/>
        <v>0</v>
      </c>
      <c r="I67" s="173">
        <f>[1]aparat!F84+'[1]aparat ntpm'!F84</f>
        <v>0</v>
      </c>
      <c r="J67" s="173"/>
    </row>
    <row r="68" spans="1:10" ht="20.25" hidden="1" customHeight="1">
      <c r="A68" s="188"/>
      <c r="B68" s="178"/>
      <c r="C68" s="179"/>
      <c r="D68" s="179"/>
      <c r="E68" s="200" t="s">
        <v>1025</v>
      </c>
      <c r="F68" s="196" t="s">
        <v>1026</v>
      </c>
      <c r="G68" s="196" t="s">
        <v>1026</v>
      </c>
      <c r="H68" s="173">
        <f t="shared" si="0"/>
        <v>0</v>
      </c>
      <c r="I68" s="173">
        <f>[1]aparat!F85+'[1]aparat ntpm'!F85</f>
        <v>0</v>
      </c>
      <c r="J68" s="173"/>
    </row>
    <row r="69" spans="1:10" ht="20.25" hidden="1" customHeight="1">
      <c r="A69" s="188"/>
      <c r="B69" s="178"/>
      <c r="C69" s="179"/>
      <c r="D69" s="179"/>
      <c r="E69" s="200" t="s">
        <v>1027</v>
      </c>
      <c r="F69" s="196" t="s">
        <v>1028</v>
      </c>
      <c r="G69" s="196" t="s">
        <v>1028</v>
      </c>
      <c r="H69" s="173">
        <f t="shared" si="0"/>
        <v>0</v>
      </c>
      <c r="I69" s="173">
        <f>[1]aparat!F86+'[1]aparat ntpm'!F86</f>
        <v>0</v>
      </c>
      <c r="J69" s="173"/>
    </row>
    <row r="70" spans="1:10" ht="20.25" hidden="1" customHeight="1">
      <c r="A70" s="188"/>
      <c r="B70" s="178"/>
      <c r="C70" s="179"/>
      <c r="D70" s="179"/>
      <c r="E70" s="200" t="s">
        <v>1029</v>
      </c>
      <c r="F70" s="193" t="s">
        <v>549</v>
      </c>
      <c r="G70" s="193" t="s">
        <v>549</v>
      </c>
      <c r="H70" s="173">
        <f t="shared" si="0"/>
        <v>0</v>
      </c>
      <c r="I70" s="173">
        <f>[1]aparat!F87+'[1]aparat ntpm'!F87</f>
        <v>0</v>
      </c>
      <c r="J70" s="173"/>
    </row>
    <row r="71" spans="1:10" ht="20.25" hidden="1" customHeight="1">
      <c r="A71" s="188"/>
      <c r="B71" s="178"/>
      <c r="C71" s="179"/>
      <c r="D71" s="179"/>
      <c r="E71" s="200" t="s">
        <v>1030</v>
      </c>
      <c r="F71" s="196" t="s">
        <v>1031</v>
      </c>
      <c r="G71" s="196" t="s">
        <v>1031</v>
      </c>
      <c r="H71" s="173">
        <f t="shared" si="0"/>
        <v>0</v>
      </c>
      <c r="I71" s="173">
        <f>[1]aparat!F88+'[1]aparat ntpm'!F88</f>
        <v>0</v>
      </c>
      <c r="J71" s="173"/>
    </row>
    <row r="72" spans="1:10" ht="20.25" hidden="1" customHeight="1">
      <c r="A72" s="188"/>
      <c r="B72" s="178"/>
      <c r="C72" s="179"/>
      <c r="D72" s="179"/>
      <c r="E72" s="200" t="s">
        <v>1032</v>
      </c>
      <c r="F72" s="196" t="s">
        <v>1033</v>
      </c>
      <c r="G72" s="196" t="s">
        <v>1033</v>
      </c>
      <c r="H72" s="173">
        <f t="shared" si="0"/>
        <v>0</v>
      </c>
      <c r="I72" s="173">
        <f>[1]aparat!F89+'[1]aparat ntpm'!F89</f>
        <v>0</v>
      </c>
      <c r="J72" s="173"/>
    </row>
    <row r="73" spans="1:10" ht="20.25" hidden="1" customHeight="1">
      <c r="A73" s="188"/>
      <c r="B73" s="178"/>
      <c r="C73" s="179"/>
      <c r="D73" s="179"/>
      <c r="E73" s="200" t="s">
        <v>1034</v>
      </c>
      <c r="F73" s="196" t="s">
        <v>1035</v>
      </c>
      <c r="G73" s="196" t="s">
        <v>1035</v>
      </c>
      <c r="H73" s="173">
        <f t="shared" si="0"/>
        <v>0</v>
      </c>
      <c r="I73" s="173">
        <f>[1]aparat!F90+'[1]aparat ntpm'!F90</f>
        <v>0</v>
      </c>
      <c r="J73" s="173"/>
    </row>
    <row r="74" spans="1:10" ht="20.25" hidden="1" customHeight="1">
      <c r="A74" s="188"/>
      <c r="B74" s="178"/>
      <c r="C74" s="179"/>
      <c r="D74" s="179"/>
      <c r="E74" s="200" t="s">
        <v>1036</v>
      </c>
      <c r="F74" s="196" t="s">
        <v>1037</v>
      </c>
      <c r="G74" s="196" t="s">
        <v>1037</v>
      </c>
      <c r="H74" s="173">
        <f t="shared" si="0"/>
        <v>0</v>
      </c>
      <c r="I74" s="173">
        <f>[1]aparat!F91+'[1]aparat ntpm'!F91</f>
        <v>0</v>
      </c>
      <c r="J74" s="173"/>
    </row>
    <row r="75" spans="1:10" ht="20.25" hidden="1" customHeight="1">
      <c r="A75" s="188"/>
      <c r="B75" s="178"/>
      <c r="C75" s="179"/>
      <c r="D75" s="179"/>
      <c r="E75" s="202" t="s">
        <v>1038</v>
      </c>
      <c r="F75" s="193" t="s">
        <v>549</v>
      </c>
      <c r="G75" s="193" t="s">
        <v>549</v>
      </c>
      <c r="H75" s="173">
        <f t="shared" si="0"/>
        <v>0</v>
      </c>
      <c r="I75" s="173">
        <f>[1]aparat!F92+'[1]aparat ntpm'!F92</f>
        <v>0</v>
      </c>
      <c r="J75" s="173"/>
    </row>
    <row r="76" spans="1:10" ht="20.25" hidden="1" customHeight="1">
      <c r="A76" s="188"/>
      <c r="B76" s="178"/>
      <c r="C76" s="179"/>
      <c r="D76" s="179"/>
      <c r="E76" s="203" t="s">
        <v>1039</v>
      </c>
      <c r="F76" s="193" t="s">
        <v>549</v>
      </c>
      <c r="G76" s="193" t="s">
        <v>549</v>
      </c>
      <c r="H76" s="173">
        <f t="shared" si="0"/>
        <v>0</v>
      </c>
      <c r="I76" s="173">
        <f>[1]aparat!F93+'[1]aparat ntpm'!F93</f>
        <v>0</v>
      </c>
      <c r="J76" s="173"/>
    </row>
    <row r="77" spans="1:10" ht="20.25" hidden="1" customHeight="1">
      <c r="A77" s="188"/>
      <c r="B77" s="178"/>
      <c r="C77" s="179"/>
      <c r="D77" s="179"/>
      <c r="E77" s="203" t="s">
        <v>1040</v>
      </c>
      <c r="F77" s="204">
        <v>461100</v>
      </c>
      <c r="G77" s="204">
        <v>461100</v>
      </c>
      <c r="H77" s="173">
        <f t="shared" si="0"/>
        <v>0</v>
      </c>
      <c r="I77" s="173">
        <f>[1]aparat!F94+'[1]aparat ntpm'!F94</f>
        <v>0</v>
      </c>
      <c r="J77" s="173"/>
    </row>
    <row r="78" spans="1:10" ht="20.25" hidden="1" customHeight="1">
      <c r="A78" s="188"/>
      <c r="B78" s="178"/>
      <c r="C78" s="179"/>
      <c r="D78" s="179"/>
      <c r="E78" s="203" t="s">
        <v>1041</v>
      </c>
      <c r="F78" s="204">
        <v>461200</v>
      </c>
      <c r="G78" s="204">
        <v>461200</v>
      </c>
      <c r="H78" s="173">
        <f t="shared" si="0"/>
        <v>0</v>
      </c>
      <c r="I78" s="173">
        <f>[1]aparat!F95+'[1]aparat ntpm'!F95</f>
        <v>0</v>
      </c>
      <c r="J78" s="173"/>
    </row>
    <row r="79" spans="1:10" ht="20.25" hidden="1" customHeight="1">
      <c r="A79" s="188"/>
      <c r="B79" s="178"/>
      <c r="C79" s="179"/>
      <c r="D79" s="179"/>
      <c r="E79" s="202" t="s">
        <v>1042</v>
      </c>
      <c r="F79" s="193" t="s">
        <v>549</v>
      </c>
      <c r="G79" s="193" t="s">
        <v>549</v>
      </c>
      <c r="H79" s="173">
        <f t="shared" si="0"/>
        <v>0</v>
      </c>
      <c r="I79" s="173">
        <f>[1]aparat!F96+'[1]aparat ntpm'!F96</f>
        <v>0</v>
      </c>
      <c r="J79" s="173"/>
    </row>
    <row r="80" spans="1:10" ht="6" hidden="1" customHeight="1">
      <c r="A80" s="188"/>
      <c r="B80" s="178"/>
      <c r="C80" s="179"/>
      <c r="D80" s="179"/>
      <c r="E80" s="202" t="s">
        <v>1043</v>
      </c>
      <c r="F80" s="204">
        <v>462100</v>
      </c>
      <c r="G80" s="204">
        <v>462100</v>
      </c>
      <c r="H80" s="173">
        <f t="shared" si="0"/>
        <v>0</v>
      </c>
      <c r="I80" s="173">
        <f>[1]aparat!F97+'[1]aparat ntpm'!F97</f>
        <v>0</v>
      </c>
      <c r="J80" s="173"/>
    </row>
    <row r="81" spans="1:10" ht="20.25" hidden="1" customHeight="1">
      <c r="A81" s="188"/>
      <c r="B81" s="178"/>
      <c r="C81" s="179"/>
      <c r="D81" s="179"/>
      <c r="E81" s="202" t="s">
        <v>1044</v>
      </c>
      <c r="F81" s="204">
        <v>462200</v>
      </c>
      <c r="G81" s="204">
        <v>462200</v>
      </c>
      <c r="H81" s="173">
        <f t="shared" si="0"/>
        <v>0</v>
      </c>
      <c r="I81" s="173">
        <f>[1]aparat!F98+'[1]aparat ntpm'!F98</f>
        <v>0</v>
      </c>
      <c r="J81" s="173"/>
    </row>
    <row r="82" spans="1:10" ht="20.25" hidden="1" customHeight="1">
      <c r="A82" s="188"/>
      <c r="B82" s="178"/>
      <c r="C82" s="179"/>
      <c r="D82" s="179"/>
      <c r="E82" s="202" t="s">
        <v>1045</v>
      </c>
      <c r="F82" s="193" t="s">
        <v>549</v>
      </c>
      <c r="G82" s="193" t="s">
        <v>549</v>
      </c>
      <c r="H82" s="173">
        <f t="shared" si="0"/>
        <v>0</v>
      </c>
      <c r="I82" s="173">
        <f>[1]aparat!F99+'[1]aparat ntpm'!F99</f>
        <v>0</v>
      </c>
      <c r="J82" s="173"/>
    </row>
    <row r="83" spans="1:10" ht="20.25" hidden="1" customHeight="1">
      <c r="A83" s="188"/>
      <c r="B83" s="178"/>
      <c r="C83" s="179"/>
      <c r="D83" s="179"/>
      <c r="E83" s="202" t="s">
        <v>1046</v>
      </c>
      <c r="F83" s="204">
        <v>463100</v>
      </c>
      <c r="G83" s="204">
        <v>463100</v>
      </c>
      <c r="H83" s="173">
        <f t="shared" ref="H83:H146" si="1">I83+J83</f>
        <v>0</v>
      </c>
      <c r="I83" s="173">
        <f>[1]aparat!F100+'[1]aparat ntpm'!F100</f>
        <v>0</v>
      </c>
      <c r="J83" s="173"/>
    </row>
    <row r="84" spans="1:10" ht="20.25" hidden="1" customHeight="1">
      <c r="A84" s="188"/>
      <c r="B84" s="178"/>
      <c r="C84" s="179"/>
      <c r="D84" s="179"/>
      <c r="E84" s="202" t="s">
        <v>1047</v>
      </c>
      <c r="F84" s="204">
        <v>463200</v>
      </c>
      <c r="G84" s="204">
        <v>463200</v>
      </c>
      <c r="H84" s="173">
        <f t="shared" si="1"/>
        <v>0</v>
      </c>
      <c r="I84" s="173">
        <f>[1]aparat!F101+'[1]aparat ntpm'!F101</f>
        <v>0</v>
      </c>
      <c r="J84" s="173"/>
    </row>
    <row r="85" spans="1:10" ht="20.25" hidden="1" customHeight="1">
      <c r="A85" s="188"/>
      <c r="B85" s="178"/>
      <c r="C85" s="179"/>
      <c r="D85" s="179"/>
      <c r="E85" s="202" t="s">
        <v>1048</v>
      </c>
      <c r="F85" s="204">
        <v>463300</v>
      </c>
      <c r="G85" s="204">
        <v>463300</v>
      </c>
      <c r="H85" s="173">
        <f t="shared" si="1"/>
        <v>0</v>
      </c>
      <c r="I85" s="173">
        <f>[1]aparat!F102+'[1]aparat ntpm'!F102</f>
        <v>0</v>
      </c>
      <c r="J85" s="173"/>
    </row>
    <row r="86" spans="1:10" ht="20.25" hidden="1" customHeight="1">
      <c r="A86" s="188"/>
      <c r="B86" s="178"/>
      <c r="C86" s="179"/>
      <c r="D86" s="179"/>
      <c r="E86" s="202" t="s">
        <v>1049</v>
      </c>
      <c r="F86" s="204">
        <v>463400</v>
      </c>
      <c r="G86" s="204">
        <v>463400</v>
      </c>
      <c r="H86" s="173">
        <f t="shared" si="1"/>
        <v>0</v>
      </c>
      <c r="I86" s="173">
        <f>[1]aparat!F103+'[1]aparat ntpm'!F103</f>
        <v>0</v>
      </c>
      <c r="J86" s="173"/>
    </row>
    <row r="87" spans="1:10" ht="20.25" hidden="1" customHeight="1">
      <c r="A87" s="188"/>
      <c r="B87" s="178"/>
      <c r="C87" s="179"/>
      <c r="D87" s="179"/>
      <c r="E87" s="205" t="s">
        <v>1050</v>
      </c>
      <c r="F87" s="204">
        <v>463500</v>
      </c>
      <c r="G87" s="204">
        <v>463500</v>
      </c>
      <c r="H87" s="173">
        <f t="shared" si="1"/>
        <v>0</v>
      </c>
      <c r="I87" s="173">
        <f>[1]aparat!F104+'[1]aparat ntpm'!F104</f>
        <v>0</v>
      </c>
      <c r="J87" s="173"/>
    </row>
    <row r="88" spans="1:10" ht="20.25" hidden="1" customHeight="1">
      <c r="A88" s="188"/>
      <c r="B88" s="178"/>
      <c r="C88" s="179"/>
      <c r="D88" s="179"/>
      <c r="E88" s="205" t="s">
        <v>1051</v>
      </c>
      <c r="F88" s="204">
        <v>463700</v>
      </c>
      <c r="G88" s="204">
        <v>463700</v>
      </c>
      <c r="H88" s="173">
        <f t="shared" si="1"/>
        <v>0</v>
      </c>
      <c r="I88" s="173">
        <f>[1]aparat!F105+'[1]aparat ntpm'!F105</f>
        <v>0</v>
      </c>
      <c r="J88" s="173"/>
    </row>
    <row r="89" spans="1:10" ht="20.25" hidden="1" customHeight="1">
      <c r="A89" s="188"/>
      <c r="B89" s="178"/>
      <c r="C89" s="179"/>
      <c r="D89" s="179"/>
      <c r="E89" s="205" t="s">
        <v>1052</v>
      </c>
      <c r="F89" s="204">
        <v>463800</v>
      </c>
      <c r="G89" s="204">
        <v>463800</v>
      </c>
      <c r="H89" s="173">
        <f t="shared" si="1"/>
        <v>0</v>
      </c>
      <c r="I89" s="173">
        <f>[1]aparat!F106+'[1]aparat ntpm'!F106</f>
        <v>0</v>
      </c>
      <c r="J89" s="173"/>
    </row>
    <row r="90" spans="1:10" ht="1.5" hidden="1" customHeight="1">
      <c r="A90" s="188"/>
      <c r="B90" s="178"/>
      <c r="C90" s="179"/>
      <c r="D90" s="179"/>
      <c r="E90" s="205" t="s">
        <v>1053</v>
      </c>
      <c r="F90" s="204">
        <v>463900</v>
      </c>
      <c r="G90" s="204">
        <v>463900</v>
      </c>
      <c r="H90" s="173">
        <f t="shared" si="1"/>
        <v>0</v>
      </c>
      <c r="I90" s="173">
        <f>[1]aparat!F107+'[1]aparat ntpm'!F107</f>
        <v>0</v>
      </c>
      <c r="J90" s="173"/>
    </row>
    <row r="91" spans="1:10" ht="20.25" hidden="1" customHeight="1">
      <c r="A91" s="188"/>
      <c r="B91" s="178"/>
      <c r="C91" s="179"/>
      <c r="D91" s="179"/>
      <c r="E91" s="205" t="s">
        <v>1054</v>
      </c>
      <c r="F91" s="193" t="s">
        <v>549</v>
      </c>
      <c r="G91" s="193" t="s">
        <v>549</v>
      </c>
      <c r="H91" s="173">
        <f t="shared" si="1"/>
        <v>0</v>
      </c>
      <c r="I91" s="173">
        <f>[1]aparat!F108+'[1]aparat ntpm'!F108</f>
        <v>0</v>
      </c>
      <c r="J91" s="173"/>
    </row>
    <row r="92" spans="1:10" ht="20.25" hidden="1" customHeight="1">
      <c r="A92" s="188"/>
      <c r="B92" s="178"/>
      <c r="C92" s="179"/>
      <c r="D92" s="179"/>
      <c r="E92" s="205" t="s">
        <v>1055</v>
      </c>
      <c r="F92" s="204">
        <v>465100</v>
      </c>
      <c r="G92" s="204">
        <v>465100</v>
      </c>
      <c r="H92" s="173">
        <f t="shared" si="1"/>
        <v>0</v>
      </c>
      <c r="I92" s="173">
        <f>[1]aparat!F109+'[1]aparat ntpm'!F109</f>
        <v>0</v>
      </c>
      <c r="J92" s="173"/>
    </row>
    <row r="93" spans="1:10" ht="20.25" hidden="1" customHeight="1">
      <c r="A93" s="188"/>
      <c r="B93" s="178"/>
      <c r="C93" s="179"/>
      <c r="D93" s="179"/>
      <c r="E93" s="205" t="s">
        <v>1056</v>
      </c>
      <c r="F93" s="204">
        <v>465200</v>
      </c>
      <c r="G93" s="204">
        <v>465200</v>
      </c>
      <c r="H93" s="173">
        <f t="shared" si="1"/>
        <v>0</v>
      </c>
      <c r="I93" s="173">
        <f>[1]aparat!F110+'[1]aparat ntpm'!F110</f>
        <v>0</v>
      </c>
      <c r="J93" s="173"/>
    </row>
    <row r="94" spans="1:10" ht="20.25" hidden="1" customHeight="1">
      <c r="A94" s="188"/>
      <c r="B94" s="178"/>
      <c r="C94" s="179"/>
      <c r="D94" s="179"/>
      <c r="E94" s="205" t="s">
        <v>1057</v>
      </c>
      <c r="F94" s="204">
        <v>465300</v>
      </c>
      <c r="G94" s="204">
        <v>465300</v>
      </c>
      <c r="H94" s="173">
        <f t="shared" si="1"/>
        <v>0</v>
      </c>
      <c r="I94" s="173">
        <f>[1]aparat!F111+'[1]aparat ntpm'!F111</f>
        <v>0</v>
      </c>
      <c r="J94" s="173"/>
    </row>
    <row r="95" spans="1:10" ht="20.25" hidden="1" customHeight="1">
      <c r="A95" s="188"/>
      <c r="B95" s="178"/>
      <c r="C95" s="179"/>
      <c r="D95" s="179"/>
      <c r="E95" s="205" t="s">
        <v>1058</v>
      </c>
      <c r="F95" s="204">
        <v>465500</v>
      </c>
      <c r="G95" s="204">
        <v>465500</v>
      </c>
      <c r="H95" s="173">
        <f t="shared" si="1"/>
        <v>0</v>
      </c>
      <c r="I95" s="173">
        <f>[1]aparat!F112+'[1]aparat ntpm'!F112</f>
        <v>0</v>
      </c>
      <c r="J95" s="173"/>
    </row>
    <row r="96" spans="1:10" ht="20.25" hidden="1" customHeight="1">
      <c r="A96" s="188"/>
      <c r="B96" s="178"/>
      <c r="C96" s="179"/>
      <c r="D96" s="179"/>
      <c r="E96" s="205" t="s">
        <v>1059</v>
      </c>
      <c r="F96" s="204">
        <v>465600</v>
      </c>
      <c r="G96" s="204">
        <v>465600</v>
      </c>
      <c r="H96" s="173">
        <f t="shared" si="1"/>
        <v>0</v>
      </c>
      <c r="I96" s="173">
        <f>[1]aparat!F113+'[1]aparat ntpm'!F113</f>
        <v>0</v>
      </c>
      <c r="J96" s="173"/>
    </row>
    <row r="97" spans="1:10" ht="20.25" hidden="1" customHeight="1">
      <c r="A97" s="188"/>
      <c r="B97" s="178"/>
      <c r="C97" s="179"/>
      <c r="D97" s="179"/>
      <c r="E97" s="205" t="s">
        <v>1060</v>
      </c>
      <c r="F97" s="196" t="s">
        <v>1061</v>
      </c>
      <c r="G97" s="196" t="s">
        <v>1061</v>
      </c>
      <c r="H97" s="173">
        <f t="shared" si="1"/>
        <v>0</v>
      </c>
      <c r="I97" s="173">
        <f>[1]aparat!F114+'[1]aparat ntpm'!F114</f>
        <v>0</v>
      </c>
      <c r="J97" s="173"/>
    </row>
    <row r="98" spans="1:10" ht="20.25" hidden="1" customHeight="1">
      <c r="A98" s="188"/>
      <c r="B98" s="178"/>
      <c r="C98" s="179"/>
      <c r="D98" s="179"/>
      <c r="E98" s="200" t="s">
        <v>1062</v>
      </c>
      <c r="F98" s="193" t="s">
        <v>549</v>
      </c>
      <c r="G98" s="193" t="s">
        <v>549</v>
      </c>
      <c r="H98" s="173">
        <f t="shared" si="1"/>
        <v>0</v>
      </c>
      <c r="I98" s="173">
        <f>[1]aparat!F115+'[1]aparat ntpm'!F115</f>
        <v>0</v>
      </c>
      <c r="J98" s="173"/>
    </row>
    <row r="99" spans="1:10" ht="20.25" hidden="1" customHeight="1">
      <c r="A99" s="188"/>
      <c r="B99" s="178"/>
      <c r="C99" s="179"/>
      <c r="D99" s="179"/>
      <c r="E99" s="200" t="s">
        <v>1063</v>
      </c>
      <c r="F99" s="193" t="s">
        <v>549</v>
      </c>
      <c r="G99" s="193" t="s">
        <v>549</v>
      </c>
      <c r="H99" s="173">
        <f t="shared" si="1"/>
        <v>0</v>
      </c>
      <c r="I99" s="173">
        <f>[1]aparat!F116+'[1]aparat ntpm'!F116</f>
        <v>0</v>
      </c>
      <c r="J99" s="173"/>
    </row>
    <row r="100" spans="1:10" ht="20.25" hidden="1" customHeight="1">
      <c r="A100" s="188"/>
      <c r="B100" s="178"/>
      <c r="C100" s="179"/>
      <c r="D100" s="179"/>
      <c r="E100" s="195" t="s">
        <v>1064</v>
      </c>
      <c r="F100" s="198">
        <v>471100</v>
      </c>
      <c r="G100" s="198">
        <v>471100</v>
      </c>
      <c r="H100" s="173">
        <f t="shared" si="1"/>
        <v>0</v>
      </c>
      <c r="I100" s="173">
        <f>[1]aparat!F117+'[1]aparat ntpm'!F117</f>
        <v>0</v>
      </c>
      <c r="J100" s="173"/>
    </row>
    <row r="101" spans="1:10" ht="20.25" hidden="1" customHeight="1">
      <c r="A101" s="188"/>
      <c r="B101" s="178"/>
      <c r="C101" s="179"/>
      <c r="D101" s="179"/>
      <c r="E101" s="200" t="s">
        <v>1065</v>
      </c>
      <c r="F101" s="198">
        <v>471200</v>
      </c>
      <c r="G101" s="198">
        <v>471200</v>
      </c>
      <c r="H101" s="173">
        <f t="shared" si="1"/>
        <v>0</v>
      </c>
      <c r="I101" s="173">
        <f>[1]aparat!F118+'[1]aparat ntpm'!F118</f>
        <v>0</v>
      </c>
      <c r="J101" s="173"/>
    </row>
    <row r="102" spans="1:10" ht="20.25" hidden="1" customHeight="1">
      <c r="A102" s="188"/>
      <c r="B102" s="178"/>
      <c r="C102" s="179"/>
      <c r="D102" s="179"/>
      <c r="E102" s="200" t="s">
        <v>1066</v>
      </c>
      <c r="F102" s="193" t="s">
        <v>549</v>
      </c>
      <c r="G102" s="193" t="s">
        <v>549</v>
      </c>
      <c r="H102" s="173">
        <f t="shared" si="1"/>
        <v>0</v>
      </c>
      <c r="I102" s="173">
        <f>[1]aparat!F119+'[1]aparat ntpm'!F119</f>
        <v>0</v>
      </c>
      <c r="J102" s="173"/>
    </row>
    <row r="103" spans="1:10" ht="20.25" hidden="1" customHeight="1">
      <c r="A103" s="188"/>
      <c r="B103" s="178"/>
      <c r="C103" s="179"/>
      <c r="D103" s="179"/>
      <c r="E103" s="200" t="s">
        <v>1067</v>
      </c>
      <c r="F103" s="196" t="s">
        <v>1068</v>
      </c>
      <c r="G103" s="196" t="s">
        <v>1068</v>
      </c>
      <c r="H103" s="173">
        <f t="shared" si="1"/>
        <v>0</v>
      </c>
      <c r="I103" s="173">
        <f>[1]aparat!F120+'[1]aparat ntpm'!F120</f>
        <v>0</v>
      </c>
      <c r="J103" s="173"/>
    </row>
    <row r="104" spans="1:10" ht="20.25" hidden="1" customHeight="1">
      <c r="A104" s="188"/>
      <c r="B104" s="178"/>
      <c r="C104" s="179"/>
      <c r="D104" s="179"/>
      <c r="E104" s="200" t="s">
        <v>1069</v>
      </c>
      <c r="F104" s="196" t="s">
        <v>1070</v>
      </c>
      <c r="G104" s="196" t="s">
        <v>1070</v>
      </c>
      <c r="H104" s="173">
        <f t="shared" si="1"/>
        <v>0</v>
      </c>
      <c r="I104" s="173">
        <f>[1]aparat!F121+'[1]aparat ntpm'!F121</f>
        <v>0</v>
      </c>
      <c r="J104" s="173"/>
    </row>
    <row r="105" spans="1:10" ht="20.25" hidden="1" customHeight="1">
      <c r="A105" s="188"/>
      <c r="B105" s="178"/>
      <c r="C105" s="179"/>
      <c r="D105" s="179"/>
      <c r="E105" s="200" t="s">
        <v>1071</v>
      </c>
      <c r="F105" s="196" t="s">
        <v>1072</v>
      </c>
      <c r="G105" s="196" t="s">
        <v>1072</v>
      </c>
      <c r="H105" s="173">
        <f t="shared" si="1"/>
        <v>0</v>
      </c>
      <c r="I105" s="173">
        <f>[1]aparat!F122+'[1]aparat ntpm'!F122</f>
        <v>0</v>
      </c>
      <c r="J105" s="173"/>
    </row>
    <row r="106" spans="1:10" ht="20.25" hidden="1" customHeight="1">
      <c r="A106" s="188"/>
      <c r="B106" s="178"/>
      <c r="C106" s="179"/>
      <c r="D106" s="179"/>
      <c r="E106" s="200" t="s">
        <v>1073</v>
      </c>
      <c r="F106" s="196" t="s">
        <v>1074</v>
      </c>
      <c r="G106" s="196" t="s">
        <v>1074</v>
      </c>
      <c r="H106" s="173">
        <f t="shared" si="1"/>
        <v>0</v>
      </c>
      <c r="I106" s="173">
        <f>[1]aparat!F123+'[1]aparat ntpm'!F123</f>
        <v>0</v>
      </c>
      <c r="J106" s="173"/>
    </row>
    <row r="107" spans="1:10" ht="20.25" hidden="1" customHeight="1">
      <c r="A107" s="188"/>
      <c r="B107" s="178"/>
      <c r="C107" s="179"/>
      <c r="D107" s="179"/>
      <c r="E107" s="200" t="s">
        <v>1075</v>
      </c>
      <c r="F107" s="196" t="s">
        <v>1076</v>
      </c>
      <c r="G107" s="196" t="s">
        <v>1076</v>
      </c>
      <c r="H107" s="173">
        <f t="shared" si="1"/>
        <v>0</v>
      </c>
      <c r="I107" s="173">
        <f>[1]aparat!F124+'[1]aparat ntpm'!F124</f>
        <v>0</v>
      </c>
      <c r="J107" s="173"/>
    </row>
    <row r="108" spans="1:10" ht="20.25" hidden="1" customHeight="1">
      <c r="A108" s="188"/>
      <c r="B108" s="178"/>
      <c r="C108" s="179"/>
      <c r="D108" s="179"/>
      <c r="E108" s="200" t="s">
        <v>1077</v>
      </c>
      <c r="F108" s="196" t="s">
        <v>1078</v>
      </c>
      <c r="G108" s="196" t="s">
        <v>1078</v>
      </c>
      <c r="H108" s="173">
        <f t="shared" si="1"/>
        <v>0</v>
      </c>
      <c r="I108" s="173">
        <f>[1]aparat!F125+'[1]aparat ntpm'!F125</f>
        <v>0</v>
      </c>
      <c r="J108" s="173"/>
    </row>
    <row r="109" spans="1:10" ht="20.25" hidden="1" customHeight="1">
      <c r="A109" s="188"/>
      <c r="B109" s="178"/>
      <c r="C109" s="179"/>
      <c r="D109" s="179"/>
      <c r="E109" s="195" t="s">
        <v>1079</v>
      </c>
      <c r="F109" s="196" t="s">
        <v>1080</v>
      </c>
      <c r="G109" s="196" t="s">
        <v>1080</v>
      </c>
      <c r="H109" s="173">
        <f t="shared" si="1"/>
        <v>0</v>
      </c>
      <c r="I109" s="173">
        <f>[1]aparat!F126+'[1]aparat ntpm'!F126</f>
        <v>0</v>
      </c>
      <c r="J109" s="173"/>
    </row>
    <row r="110" spans="1:10" ht="20.25" hidden="1" customHeight="1">
      <c r="A110" s="188"/>
      <c r="B110" s="178"/>
      <c r="C110" s="179"/>
      <c r="D110" s="179"/>
      <c r="E110" s="200" t="s">
        <v>1081</v>
      </c>
      <c r="F110" s="196" t="s">
        <v>1082</v>
      </c>
      <c r="G110" s="196" t="s">
        <v>1082</v>
      </c>
      <c r="H110" s="173">
        <f t="shared" si="1"/>
        <v>0</v>
      </c>
      <c r="I110" s="173">
        <f>[1]aparat!F127+'[1]aparat ntpm'!F127</f>
        <v>0</v>
      </c>
      <c r="J110" s="173"/>
    </row>
    <row r="111" spans="1:10" ht="20.25" hidden="1" customHeight="1">
      <c r="A111" s="188"/>
      <c r="B111" s="178"/>
      <c r="C111" s="179"/>
      <c r="D111" s="179"/>
      <c r="E111" s="200" t="s">
        <v>1083</v>
      </c>
      <c r="F111" s="196" t="s">
        <v>1084</v>
      </c>
      <c r="G111" s="196" t="s">
        <v>1084</v>
      </c>
      <c r="H111" s="173">
        <f t="shared" si="1"/>
        <v>0</v>
      </c>
      <c r="I111" s="173">
        <f>[1]aparat!F128+'[1]aparat ntpm'!F128</f>
        <v>0</v>
      </c>
      <c r="J111" s="173"/>
    </row>
    <row r="112" spans="1:10" ht="20.25" hidden="1" customHeight="1">
      <c r="A112" s="188"/>
      <c r="B112" s="178"/>
      <c r="C112" s="179"/>
      <c r="D112" s="179"/>
      <c r="E112" s="200" t="s">
        <v>1085</v>
      </c>
      <c r="F112" s="193" t="s">
        <v>549</v>
      </c>
      <c r="G112" s="193" t="s">
        <v>549</v>
      </c>
      <c r="H112" s="173">
        <f t="shared" si="1"/>
        <v>0</v>
      </c>
      <c r="I112" s="173">
        <f>[1]aparat!F129+'[1]aparat ntpm'!F129</f>
        <v>0</v>
      </c>
      <c r="J112" s="173"/>
    </row>
    <row r="113" spans="1:10" ht="20.25" hidden="1" customHeight="1">
      <c r="A113" s="188"/>
      <c r="B113" s="178"/>
      <c r="C113" s="179"/>
      <c r="D113" s="179"/>
      <c r="E113" s="200" t="s">
        <v>1086</v>
      </c>
      <c r="F113" s="196" t="s">
        <v>1087</v>
      </c>
      <c r="G113" s="196" t="s">
        <v>1087</v>
      </c>
      <c r="H113" s="173">
        <f t="shared" si="1"/>
        <v>0</v>
      </c>
      <c r="I113" s="173">
        <f>[1]aparat!F130+'[1]aparat ntpm'!F130</f>
        <v>0</v>
      </c>
      <c r="J113" s="173"/>
    </row>
    <row r="114" spans="1:10" ht="20.25" hidden="1" customHeight="1">
      <c r="A114" s="188"/>
      <c r="B114" s="178"/>
      <c r="C114" s="179"/>
      <c r="D114" s="179"/>
      <c r="E114" s="195" t="s">
        <v>1088</v>
      </c>
      <c r="F114" s="193" t="s">
        <v>549</v>
      </c>
      <c r="G114" s="193" t="s">
        <v>549</v>
      </c>
      <c r="H114" s="173">
        <f t="shared" si="1"/>
        <v>320</v>
      </c>
      <c r="I114" s="173">
        <f>[1]aparat!F131+'[1]aparat ntpm'!F131</f>
        <v>320</v>
      </c>
      <c r="J114" s="173"/>
    </row>
    <row r="115" spans="1:10" ht="20.25" hidden="1" customHeight="1">
      <c r="A115" s="188"/>
      <c r="B115" s="178"/>
      <c r="C115" s="179"/>
      <c r="D115" s="179"/>
      <c r="E115" s="195" t="s">
        <v>1089</v>
      </c>
      <c r="F115" s="193" t="s">
        <v>549</v>
      </c>
      <c r="G115" s="193" t="s">
        <v>549</v>
      </c>
      <c r="H115" s="173">
        <f t="shared" si="1"/>
        <v>0</v>
      </c>
      <c r="I115" s="173">
        <f>[1]aparat!F132+'[1]aparat ntpm'!F132</f>
        <v>0</v>
      </c>
      <c r="J115" s="173"/>
    </row>
    <row r="116" spans="1:10" ht="20.25" hidden="1" customHeight="1">
      <c r="A116" s="188"/>
      <c r="B116" s="178"/>
      <c r="C116" s="179"/>
      <c r="D116" s="179"/>
      <c r="E116" s="195" t="s">
        <v>1090</v>
      </c>
      <c r="F116" s="196" t="s">
        <v>1091</v>
      </c>
      <c r="G116" s="196" t="s">
        <v>1091</v>
      </c>
      <c r="H116" s="173">
        <f t="shared" si="1"/>
        <v>0</v>
      </c>
      <c r="I116" s="173">
        <f>[1]aparat!F133+'[1]aparat ntpm'!F133</f>
        <v>0</v>
      </c>
      <c r="J116" s="173"/>
    </row>
    <row r="117" spans="1:10" ht="20.25" hidden="1" customHeight="1">
      <c r="A117" s="188"/>
      <c r="B117" s="178"/>
      <c r="C117" s="179"/>
      <c r="D117" s="179"/>
      <c r="E117" s="200" t="s">
        <v>1092</v>
      </c>
      <c r="F117" s="196" t="s">
        <v>1093</v>
      </c>
      <c r="G117" s="196" t="s">
        <v>1093</v>
      </c>
      <c r="H117" s="173">
        <f t="shared" si="1"/>
        <v>0</v>
      </c>
      <c r="I117" s="173">
        <f>[1]aparat!F134+'[1]aparat ntpm'!F134</f>
        <v>0</v>
      </c>
      <c r="J117" s="173"/>
    </row>
    <row r="118" spans="1:10" ht="20.25" hidden="1" customHeight="1">
      <c r="A118" s="188"/>
      <c r="B118" s="178"/>
      <c r="C118" s="179"/>
      <c r="D118" s="179"/>
      <c r="E118" s="200" t="s">
        <v>1094</v>
      </c>
      <c r="F118" s="193" t="s">
        <v>549</v>
      </c>
      <c r="G118" s="193" t="s">
        <v>549</v>
      </c>
      <c r="H118" s="173">
        <f t="shared" si="1"/>
        <v>220</v>
      </c>
      <c r="I118" s="173">
        <f>[1]aparat!F135</f>
        <v>220</v>
      </c>
      <c r="J118" s="173"/>
    </row>
    <row r="119" spans="1:10" ht="20.25" hidden="1" customHeight="1">
      <c r="A119" s="188"/>
      <c r="B119" s="178"/>
      <c r="C119" s="179"/>
      <c r="D119" s="179"/>
      <c r="E119" s="200" t="s">
        <v>1095</v>
      </c>
      <c r="F119" s="196" t="s">
        <v>1096</v>
      </c>
      <c r="G119" s="196" t="s">
        <v>1096</v>
      </c>
      <c r="H119" s="173">
        <f t="shared" si="1"/>
        <v>0</v>
      </c>
      <c r="I119" s="173">
        <f>[1]aparat!F136</f>
        <v>0</v>
      </c>
      <c r="J119" s="173"/>
    </row>
    <row r="120" spans="1:10" ht="13.5" hidden="1" customHeight="1">
      <c r="A120" s="188"/>
      <c r="B120" s="178"/>
      <c r="C120" s="179"/>
      <c r="D120" s="179"/>
      <c r="E120" s="200" t="s">
        <v>1097</v>
      </c>
      <c r="F120" s="206">
        <v>482200</v>
      </c>
      <c r="G120" s="206">
        <v>482200</v>
      </c>
      <c r="H120" s="173">
        <f t="shared" si="1"/>
        <v>20</v>
      </c>
      <c r="I120" s="173">
        <f>[1]aparat!F137</f>
        <v>20</v>
      </c>
      <c r="J120" s="173"/>
    </row>
    <row r="121" spans="1:10" ht="11.25" customHeight="1">
      <c r="A121" s="188"/>
      <c r="B121" s="178"/>
      <c r="C121" s="179"/>
      <c r="D121" s="179"/>
      <c r="E121" s="200" t="s">
        <v>1098</v>
      </c>
      <c r="F121" s="196" t="s">
        <v>1099</v>
      </c>
      <c r="G121" s="196" t="s">
        <v>1099</v>
      </c>
      <c r="H121" s="173">
        <f t="shared" si="1"/>
        <v>200</v>
      </c>
      <c r="I121" s="173">
        <f>[1]aparat!F138</f>
        <v>200</v>
      </c>
      <c r="J121" s="173"/>
    </row>
    <row r="122" spans="1:10" ht="14.25" hidden="1" customHeight="1">
      <c r="A122" s="188"/>
      <c r="B122" s="178"/>
      <c r="C122" s="179"/>
      <c r="D122" s="179"/>
      <c r="E122" s="200" t="s">
        <v>1100</v>
      </c>
      <c r="F122" s="193" t="s">
        <v>549</v>
      </c>
      <c r="G122" s="193" t="s">
        <v>549</v>
      </c>
      <c r="H122" s="173">
        <f t="shared" si="1"/>
        <v>400</v>
      </c>
      <c r="I122" s="173"/>
      <c r="J122" s="173">
        <f>[1]aparat!F151+'[1]aparat ntpm'!F151</f>
        <v>400</v>
      </c>
    </row>
    <row r="123" spans="1:10" ht="14.25" hidden="1" customHeight="1">
      <c r="A123" s="188"/>
      <c r="B123" s="178"/>
      <c r="C123" s="179"/>
      <c r="D123" s="179"/>
      <c r="E123" s="200" t="s">
        <v>1101</v>
      </c>
      <c r="F123" s="193" t="s">
        <v>549</v>
      </c>
      <c r="G123" s="193" t="s">
        <v>549</v>
      </c>
      <c r="H123" s="173">
        <f t="shared" si="1"/>
        <v>400</v>
      </c>
      <c r="I123" s="173"/>
      <c r="J123" s="173">
        <f>[1]aparat!F152+'[1]aparat ntpm'!F152</f>
        <v>400</v>
      </c>
    </row>
    <row r="124" spans="1:10" ht="16.5" hidden="1" customHeight="1">
      <c r="A124" s="188"/>
      <c r="B124" s="178"/>
      <c r="C124" s="179"/>
      <c r="D124" s="179"/>
      <c r="E124" s="200" t="s">
        <v>1102</v>
      </c>
      <c r="F124" s="207" t="s">
        <v>1103</v>
      </c>
      <c r="G124" s="207" t="s">
        <v>1103</v>
      </c>
      <c r="H124" s="173">
        <f t="shared" si="1"/>
        <v>0</v>
      </c>
      <c r="I124" s="173"/>
      <c r="J124" s="173">
        <f>[1]aparat!F153</f>
        <v>0</v>
      </c>
    </row>
    <row r="125" spans="1:10" ht="17.25" hidden="1" customHeight="1">
      <c r="A125" s="188"/>
      <c r="B125" s="178"/>
      <c r="C125" s="179"/>
      <c r="D125" s="179"/>
      <c r="E125" s="200" t="s">
        <v>1104</v>
      </c>
      <c r="F125" s="207" t="s">
        <v>1105</v>
      </c>
      <c r="G125" s="207" t="s">
        <v>1105</v>
      </c>
      <c r="H125" s="173">
        <f t="shared" si="1"/>
        <v>0</v>
      </c>
      <c r="I125" s="173"/>
      <c r="J125" s="173">
        <f>[1]aparat!F154</f>
        <v>0</v>
      </c>
    </row>
    <row r="126" spans="1:10" ht="21" customHeight="1">
      <c r="A126" s="188"/>
      <c r="B126" s="178"/>
      <c r="C126" s="179"/>
      <c r="D126" s="179"/>
      <c r="E126" s="200" t="s">
        <v>1106</v>
      </c>
      <c r="F126" s="207" t="s">
        <v>1107</v>
      </c>
      <c r="G126" s="208" t="s">
        <v>1107</v>
      </c>
      <c r="H126" s="173">
        <f t="shared" si="1"/>
        <v>0</v>
      </c>
      <c r="I126" s="173"/>
      <c r="J126" s="173">
        <f>[1]aparat!F155</f>
        <v>0</v>
      </c>
    </row>
    <row r="127" spans="1:10" ht="15" customHeight="1">
      <c r="A127" s="188"/>
      <c r="B127" s="178"/>
      <c r="C127" s="179"/>
      <c r="D127" s="179"/>
      <c r="E127" s="200" t="s">
        <v>1108</v>
      </c>
      <c r="F127" s="207" t="s">
        <v>1109</v>
      </c>
      <c r="G127" s="208" t="s">
        <v>1109</v>
      </c>
      <c r="H127" s="173">
        <f t="shared" si="1"/>
        <v>0</v>
      </c>
      <c r="I127" s="173"/>
      <c r="J127" s="173">
        <f>[1]aparat!F156</f>
        <v>0</v>
      </c>
    </row>
    <row r="128" spans="1:10" ht="12" customHeight="1">
      <c r="A128" s="188"/>
      <c r="B128" s="178"/>
      <c r="C128" s="179"/>
      <c r="D128" s="179"/>
      <c r="E128" s="200" t="s">
        <v>1110</v>
      </c>
      <c r="F128" s="207" t="s">
        <v>1111</v>
      </c>
      <c r="G128" s="207" t="s">
        <v>1111</v>
      </c>
      <c r="H128" s="173">
        <f t="shared" si="1"/>
        <v>400</v>
      </c>
      <c r="I128" s="173"/>
      <c r="J128" s="173">
        <f>[1]aparat!F157+'[1]aparat ntpm'!F157</f>
        <v>400</v>
      </c>
    </row>
    <row r="129" spans="1:10" s="191" customFormat="1" ht="21.75" hidden="1" customHeight="1">
      <c r="A129" s="209"/>
      <c r="B129" s="210"/>
      <c r="C129" s="211"/>
      <c r="D129" s="211"/>
      <c r="E129" s="200" t="s">
        <v>1112</v>
      </c>
      <c r="F129" s="207" t="s">
        <v>1113</v>
      </c>
      <c r="G129" s="207" t="s">
        <v>1113</v>
      </c>
      <c r="H129" s="212">
        <f t="shared" si="1"/>
        <v>0</v>
      </c>
      <c r="I129" s="212"/>
      <c r="J129" s="173">
        <f>[1]aparat!F158+'[1]aparat ntpm'!F158</f>
        <v>0</v>
      </c>
    </row>
    <row r="130" spans="1:10" s="191" customFormat="1" ht="21.75" hidden="1" customHeight="1">
      <c r="A130" s="209"/>
      <c r="B130" s="210"/>
      <c r="C130" s="211"/>
      <c r="D130" s="211"/>
      <c r="E130" s="200" t="s">
        <v>1114</v>
      </c>
      <c r="F130" s="213" t="s">
        <v>1115</v>
      </c>
      <c r="G130" s="213" t="s">
        <v>1115</v>
      </c>
      <c r="H130" s="212">
        <f t="shared" si="1"/>
        <v>0</v>
      </c>
      <c r="I130" s="212"/>
      <c r="J130" s="173">
        <f>[1]aparat!F159+'[1]aparat ntpm'!F159</f>
        <v>0</v>
      </c>
    </row>
    <row r="131" spans="1:10" s="191" customFormat="1" ht="21.75" hidden="1" customHeight="1">
      <c r="A131" s="209"/>
      <c r="B131" s="210"/>
      <c r="C131" s="211"/>
      <c r="D131" s="211"/>
      <c r="E131" s="200" t="s">
        <v>1116</v>
      </c>
      <c r="F131" s="213" t="s">
        <v>1117</v>
      </c>
      <c r="G131" s="213" t="s">
        <v>1117</v>
      </c>
      <c r="H131" s="212">
        <f t="shared" si="1"/>
        <v>0</v>
      </c>
      <c r="I131" s="212"/>
      <c r="J131" s="173">
        <f>[1]aparat!F160+'[1]aparat ntpm'!F160</f>
        <v>0</v>
      </c>
    </row>
    <row r="132" spans="1:10" s="191" customFormat="1" ht="21.75" hidden="1" customHeight="1">
      <c r="A132" s="209"/>
      <c r="B132" s="210"/>
      <c r="C132" s="211"/>
      <c r="D132" s="211"/>
      <c r="E132" s="214" t="s">
        <v>1118</v>
      </c>
      <c r="F132" s="215" t="s">
        <v>1119</v>
      </c>
      <c r="G132" s="215" t="s">
        <v>1119</v>
      </c>
      <c r="H132" s="212">
        <f t="shared" si="1"/>
        <v>0</v>
      </c>
      <c r="I132" s="212"/>
      <c r="J132" s="173">
        <f>[1]aparat!F161+'[1]aparat ntpm'!F161</f>
        <v>0</v>
      </c>
    </row>
    <row r="133" spans="1:10" s="191" customFormat="1" ht="13.5" customHeight="1">
      <c r="A133" s="209"/>
      <c r="B133" s="210"/>
      <c r="C133" s="211"/>
      <c r="D133" s="211"/>
      <c r="E133" s="214" t="s">
        <v>1120</v>
      </c>
      <c r="F133" s="215" t="s">
        <v>1121</v>
      </c>
      <c r="G133" s="215" t="s">
        <v>1121</v>
      </c>
      <c r="H133" s="212">
        <f t="shared" si="1"/>
        <v>0</v>
      </c>
      <c r="I133" s="212"/>
      <c r="J133" s="173">
        <f>[1]aparat!F162+'[1]aparat ntpm'!F162</f>
        <v>0</v>
      </c>
    </row>
    <row r="134" spans="1:10" s="191" customFormat="1" ht="21.75" hidden="1" customHeight="1">
      <c r="A134" s="209"/>
      <c r="B134" s="210"/>
      <c r="C134" s="211"/>
      <c r="D134" s="211"/>
      <c r="E134" s="200" t="s">
        <v>1122</v>
      </c>
      <c r="F134" s="216" t="s">
        <v>549</v>
      </c>
      <c r="G134" s="216" t="s">
        <v>549</v>
      </c>
      <c r="H134" s="212">
        <f t="shared" si="1"/>
        <v>0</v>
      </c>
      <c r="I134" s="212"/>
      <c r="J134" s="173">
        <f>[1]aparat!F163+'[1]aparat ntpm'!F163</f>
        <v>0</v>
      </c>
    </row>
    <row r="135" spans="1:10" s="191" customFormat="1" ht="21.75" hidden="1" customHeight="1">
      <c r="A135" s="209"/>
      <c r="B135" s="210"/>
      <c r="C135" s="211"/>
      <c r="D135" s="211"/>
      <c r="E135" s="200" t="s">
        <v>1123</v>
      </c>
      <c r="F135" s="213" t="s">
        <v>1124</v>
      </c>
      <c r="G135" s="213" t="s">
        <v>1124</v>
      </c>
      <c r="H135" s="212">
        <f t="shared" si="1"/>
        <v>0</v>
      </c>
      <c r="I135" s="212"/>
      <c r="J135" s="173">
        <f>[1]aparat!F164+'[1]aparat ntpm'!F164</f>
        <v>0</v>
      </c>
    </row>
    <row r="136" spans="1:10" s="191" customFormat="1" ht="21.75" hidden="1" customHeight="1">
      <c r="A136" s="209"/>
      <c r="B136" s="210"/>
      <c r="C136" s="211"/>
      <c r="D136" s="211"/>
      <c r="E136" s="200" t="s">
        <v>1125</v>
      </c>
      <c r="F136" s="213" t="s">
        <v>1126</v>
      </c>
      <c r="G136" s="213" t="s">
        <v>1126</v>
      </c>
      <c r="H136" s="212">
        <f t="shared" si="1"/>
        <v>0</v>
      </c>
      <c r="I136" s="212"/>
      <c r="J136" s="173">
        <f>[1]aparat!F165+'[1]aparat ntpm'!F165</f>
        <v>0</v>
      </c>
    </row>
    <row r="137" spans="1:10" s="191" customFormat="1" ht="9" hidden="1" customHeight="1">
      <c r="A137" s="209"/>
      <c r="B137" s="210"/>
      <c r="C137" s="211"/>
      <c r="D137" s="211"/>
      <c r="E137" s="200" t="s">
        <v>1127</v>
      </c>
      <c r="F137" s="213" t="s">
        <v>1128</v>
      </c>
      <c r="G137" s="213" t="s">
        <v>1128</v>
      </c>
      <c r="H137" s="212">
        <f t="shared" si="1"/>
        <v>0</v>
      </c>
      <c r="I137" s="212"/>
      <c r="J137" s="173">
        <f>[1]aparat!F166+'[1]aparat ntpm'!F166</f>
        <v>0</v>
      </c>
    </row>
    <row r="138" spans="1:10" s="191" customFormat="1" ht="21.75" hidden="1" customHeight="1">
      <c r="A138" s="209"/>
      <c r="B138" s="210"/>
      <c r="C138" s="211"/>
      <c r="D138" s="211"/>
      <c r="E138" s="200" t="s">
        <v>1129</v>
      </c>
      <c r="F138" s="213" t="s">
        <v>1130</v>
      </c>
      <c r="G138" s="213" t="s">
        <v>1130</v>
      </c>
      <c r="H138" s="212">
        <f t="shared" si="1"/>
        <v>0</v>
      </c>
      <c r="I138" s="212"/>
      <c r="J138" s="173">
        <f>[1]aparat!F167+'[1]aparat ntpm'!F167</f>
        <v>0</v>
      </c>
    </row>
    <row r="139" spans="1:10" s="191" customFormat="1" ht="21.75" hidden="1" customHeight="1">
      <c r="A139" s="209"/>
      <c r="B139" s="210"/>
      <c r="C139" s="211"/>
      <c r="D139" s="211"/>
      <c r="E139" s="200" t="s">
        <v>1131</v>
      </c>
      <c r="F139" s="216" t="s">
        <v>549</v>
      </c>
      <c r="G139" s="216" t="s">
        <v>549</v>
      </c>
      <c r="H139" s="212">
        <f t="shared" si="1"/>
        <v>0</v>
      </c>
      <c r="I139" s="212"/>
      <c r="J139" s="212">
        <f>[1]aparat!F168+'[1]aparat ntpm'!F168</f>
        <v>0</v>
      </c>
    </row>
    <row r="140" spans="1:10" s="191" customFormat="1" ht="21.75" hidden="1" customHeight="1">
      <c r="A140" s="209"/>
      <c r="B140" s="210"/>
      <c r="C140" s="211"/>
      <c r="D140" s="211"/>
      <c r="E140" s="200" t="s">
        <v>1132</v>
      </c>
      <c r="F140" s="213" t="s">
        <v>1133</v>
      </c>
      <c r="G140" s="213" t="s">
        <v>1133</v>
      </c>
      <c r="H140" s="212">
        <f t="shared" si="1"/>
        <v>0</v>
      </c>
      <c r="I140" s="212"/>
      <c r="J140" s="212">
        <f>[1]aparat!F169+'[1]aparat ntpm'!F169</f>
        <v>0</v>
      </c>
    </row>
    <row r="141" spans="1:10" s="191" customFormat="1" ht="10.5" hidden="1" customHeight="1">
      <c r="A141" s="209"/>
      <c r="B141" s="210"/>
      <c r="C141" s="211"/>
      <c r="D141" s="211"/>
      <c r="E141" s="217" t="s">
        <v>1134</v>
      </c>
      <c r="F141" s="216" t="s">
        <v>549</v>
      </c>
      <c r="G141" s="216" t="s">
        <v>549</v>
      </c>
      <c r="H141" s="212">
        <f t="shared" si="1"/>
        <v>0</v>
      </c>
      <c r="I141" s="212"/>
      <c r="J141" s="212">
        <f>[1]aparat!F170+'[1]aparat ntpm'!F170</f>
        <v>0</v>
      </c>
    </row>
    <row r="142" spans="1:10" s="191" customFormat="1" ht="21.75" hidden="1" customHeight="1">
      <c r="A142" s="209"/>
      <c r="B142" s="210"/>
      <c r="C142" s="211"/>
      <c r="D142" s="211"/>
      <c r="E142" s="200" t="s">
        <v>1135</v>
      </c>
      <c r="F142" s="213" t="s">
        <v>1136</v>
      </c>
      <c r="G142" s="213" t="s">
        <v>1136</v>
      </c>
      <c r="H142" s="212">
        <f t="shared" si="1"/>
        <v>0</v>
      </c>
      <c r="I142" s="212"/>
      <c r="J142" s="212">
        <f>[1]aparat!F171+'[1]aparat ntpm'!F171</f>
        <v>0</v>
      </c>
    </row>
    <row r="143" spans="1:10" s="191" customFormat="1" ht="21.75" hidden="1" customHeight="1">
      <c r="A143" s="209"/>
      <c r="B143" s="210"/>
      <c r="C143" s="211"/>
      <c r="D143" s="211"/>
      <c r="E143" s="200" t="s">
        <v>1137</v>
      </c>
      <c r="F143" s="213" t="s">
        <v>1138</v>
      </c>
      <c r="G143" s="213" t="s">
        <v>1138</v>
      </c>
      <c r="H143" s="212">
        <f t="shared" si="1"/>
        <v>0</v>
      </c>
      <c r="I143" s="212"/>
      <c r="J143" s="212">
        <f>[1]aparat!F172+'[1]aparat ntpm'!F172</f>
        <v>0</v>
      </c>
    </row>
    <row r="144" spans="1:10" s="191" customFormat="1" ht="21.75" hidden="1" customHeight="1">
      <c r="A144" s="209"/>
      <c r="B144" s="210"/>
      <c r="C144" s="211"/>
      <c r="D144" s="211"/>
      <c r="E144" s="200" t="s">
        <v>1139</v>
      </c>
      <c r="F144" s="213" t="s">
        <v>1140</v>
      </c>
      <c r="G144" s="213" t="s">
        <v>1140</v>
      </c>
      <c r="H144" s="212">
        <f t="shared" si="1"/>
        <v>0</v>
      </c>
      <c r="I144" s="212"/>
      <c r="J144" s="212">
        <f>[1]aparat!F173+'[1]aparat ntpm'!F173</f>
        <v>0</v>
      </c>
    </row>
    <row r="145" spans="1:10" ht="21.75" hidden="1" customHeight="1">
      <c r="A145" s="188"/>
      <c r="B145" s="178"/>
      <c r="C145" s="179"/>
      <c r="D145" s="179"/>
      <c r="E145" s="218" t="s">
        <v>1141</v>
      </c>
      <c r="F145" s="219" t="s">
        <v>1142</v>
      </c>
      <c r="G145" s="219" t="s">
        <v>1142</v>
      </c>
      <c r="H145" s="173">
        <f t="shared" si="1"/>
        <v>0</v>
      </c>
      <c r="I145" s="173"/>
      <c r="J145" s="212">
        <f>[1]aparat!F174+'[1]aparat ntpm'!F174</f>
        <v>0</v>
      </c>
    </row>
    <row r="146" spans="1:10" ht="21.75" customHeight="1">
      <c r="A146" s="188">
        <v>2112</v>
      </c>
      <c r="B146" s="178" t="s">
        <v>168</v>
      </c>
      <c r="C146" s="179">
        <v>1</v>
      </c>
      <c r="D146" s="179">
        <v>2</v>
      </c>
      <c r="E146" s="186" t="s">
        <v>1143</v>
      </c>
      <c r="F146" s="187" t="s">
        <v>178</v>
      </c>
      <c r="G146" s="187"/>
      <c r="H146" s="173">
        <f t="shared" si="1"/>
        <v>0</v>
      </c>
      <c r="I146" s="173"/>
      <c r="J146" s="173"/>
    </row>
    <row r="147" spans="1:10" ht="0.75" hidden="1" customHeight="1">
      <c r="A147" s="188"/>
      <c r="B147" s="178"/>
      <c r="C147" s="179"/>
      <c r="D147" s="179"/>
      <c r="E147" s="186" t="s">
        <v>930</v>
      </c>
      <c r="F147" s="187"/>
      <c r="G147" s="187"/>
      <c r="H147" s="173">
        <f t="shared" ref="H147:H229" si="2">I147+J147</f>
        <v>0</v>
      </c>
      <c r="I147" s="173"/>
      <c r="J147" s="173"/>
    </row>
    <row r="148" spans="1:10" ht="9" hidden="1" customHeight="1">
      <c r="A148" s="188"/>
      <c r="B148" s="178"/>
      <c r="C148" s="179"/>
      <c r="D148" s="179"/>
      <c r="E148" s="186" t="s">
        <v>1144</v>
      </c>
      <c r="F148" s="187"/>
      <c r="G148" s="187"/>
      <c r="H148" s="173">
        <f t="shared" si="2"/>
        <v>0</v>
      </c>
      <c r="I148" s="173"/>
      <c r="J148" s="173"/>
    </row>
    <row r="149" spans="1:10" ht="9.75" hidden="1" customHeight="1">
      <c r="A149" s="188"/>
      <c r="B149" s="178"/>
      <c r="C149" s="179"/>
      <c r="D149" s="179"/>
      <c r="E149" s="186" t="s">
        <v>1144</v>
      </c>
      <c r="F149" s="187"/>
      <c r="G149" s="187"/>
      <c r="H149" s="173">
        <f t="shared" si="2"/>
        <v>0</v>
      </c>
      <c r="I149" s="173"/>
      <c r="J149" s="173"/>
    </row>
    <row r="150" spans="1:10" ht="15" customHeight="1">
      <c r="A150" s="188">
        <v>2113</v>
      </c>
      <c r="B150" s="178" t="s">
        <v>168</v>
      </c>
      <c r="C150" s="179">
        <v>1</v>
      </c>
      <c r="D150" s="179">
        <v>3</v>
      </c>
      <c r="E150" s="186" t="s">
        <v>1145</v>
      </c>
      <c r="F150" s="187" t="s">
        <v>180</v>
      </c>
      <c r="G150" s="187"/>
      <c r="H150" s="173">
        <f t="shared" si="2"/>
        <v>0</v>
      </c>
      <c r="I150" s="173"/>
      <c r="J150" s="173"/>
    </row>
    <row r="151" spans="1:10" ht="0.75" hidden="1" customHeight="1">
      <c r="A151" s="188"/>
      <c r="B151" s="178"/>
      <c r="C151" s="179"/>
      <c r="D151" s="179"/>
      <c r="E151" s="186" t="s">
        <v>930</v>
      </c>
      <c r="F151" s="187"/>
      <c r="G151" s="187"/>
      <c r="H151" s="173">
        <f t="shared" si="2"/>
        <v>0</v>
      </c>
      <c r="I151" s="173"/>
      <c r="J151" s="173"/>
    </row>
    <row r="152" spans="1:10" ht="9" hidden="1" customHeight="1">
      <c r="A152" s="188"/>
      <c r="B152" s="178"/>
      <c r="C152" s="179"/>
      <c r="D152" s="179"/>
      <c r="E152" s="186" t="s">
        <v>1144</v>
      </c>
      <c r="F152" s="187"/>
      <c r="G152" s="187"/>
      <c r="H152" s="173">
        <f t="shared" si="2"/>
        <v>0</v>
      </c>
      <c r="I152" s="173"/>
      <c r="J152" s="173"/>
    </row>
    <row r="153" spans="1:10" ht="10.5" hidden="1" customHeight="1">
      <c r="A153" s="188"/>
      <c r="B153" s="178"/>
      <c r="C153" s="179"/>
      <c r="D153" s="179"/>
      <c r="E153" s="186" t="s">
        <v>1144</v>
      </c>
      <c r="F153" s="187"/>
      <c r="G153" s="187"/>
      <c r="H153" s="173">
        <f t="shared" si="2"/>
        <v>0</v>
      </c>
      <c r="I153" s="173"/>
      <c r="J153" s="173"/>
    </row>
    <row r="154" spans="1:10" ht="11.25" customHeight="1">
      <c r="A154" s="188">
        <v>2120</v>
      </c>
      <c r="B154" s="178" t="s">
        <v>168</v>
      </c>
      <c r="C154" s="179">
        <v>2</v>
      </c>
      <c r="D154" s="179">
        <v>0</v>
      </c>
      <c r="E154" s="189" t="s">
        <v>1146</v>
      </c>
      <c r="F154" s="220" t="s">
        <v>182</v>
      </c>
      <c r="G154" s="220"/>
      <c r="H154" s="173">
        <f t="shared" si="2"/>
        <v>0</v>
      </c>
      <c r="I154" s="173"/>
      <c r="J154" s="173"/>
    </row>
    <row r="155" spans="1:10" s="191" customFormat="1" ht="10.5" hidden="1" customHeight="1">
      <c r="A155" s="188"/>
      <c r="B155" s="178"/>
      <c r="C155" s="179"/>
      <c r="D155" s="179"/>
      <c r="E155" s="186" t="s">
        <v>928</v>
      </c>
      <c r="F155" s="190"/>
      <c r="G155" s="190"/>
      <c r="H155" s="173">
        <f t="shared" si="2"/>
        <v>0</v>
      </c>
      <c r="I155" s="173"/>
      <c r="J155" s="173"/>
    </row>
    <row r="156" spans="1:10" ht="16.5" hidden="1" customHeight="1">
      <c r="A156" s="188">
        <v>2121</v>
      </c>
      <c r="B156" s="178" t="s">
        <v>168</v>
      </c>
      <c r="C156" s="179">
        <v>2</v>
      </c>
      <c r="D156" s="179">
        <v>1</v>
      </c>
      <c r="E156" s="221" t="s">
        <v>1147</v>
      </c>
      <c r="F156" s="187" t="s">
        <v>184</v>
      </c>
      <c r="G156" s="187"/>
      <c r="H156" s="173">
        <f t="shared" si="2"/>
        <v>0</v>
      </c>
      <c r="I156" s="173"/>
      <c r="J156" s="173"/>
    </row>
    <row r="157" spans="1:10" ht="34.200000000000003" hidden="1">
      <c r="A157" s="188"/>
      <c r="B157" s="178"/>
      <c r="C157" s="179"/>
      <c r="D157" s="179"/>
      <c r="E157" s="186" t="s">
        <v>930</v>
      </c>
      <c r="F157" s="187"/>
      <c r="G157" s="187"/>
      <c r="H157" s="173">
        <f t="shared" si="2"/>
        <v>0</v>
      </c>
      <c r="I157" s="173"/>
      <c r="J157" s="173"/>
    </row>
    <row r="158" spans="1:10" ht="1.5" hidden="1" customHeight="1">
      <c r="A158" s="188"/>
      <c r="B158" s="178"/>
      <c r="C158" s="179"/>
      <c r="D158" s="179"/>
      <c r="E158" s="186" t="s">
        <v>1144</v>
      </c>
      <c r="F158" s="187"/>
      <c r="G158" s="187"/>
      <c r="H158" s="173">
        <f t="shared" si="2"/>
        <v>0</v>
      </c>
      <c r="I158" s="173"/>
      <c r="J158" s="173"/>
    </row>
    <row r="159" spans="1:10" hidden="1">
      <c r="A159" s="188"/>
      <c r="B159" s="178"/>
      <c r="C159" s="179"/>
      <c r="D159" s="179"/>
      <c r="E159" s="186" t="s">
        <v>1144</v>
      </c>
      <c r="F159" s="187"/>
      <c r="G159" s="187"/>
      <c r="H159" s="173">
        <f t="shared" si="2"/>
        <v>0</v>
      </c>
      <c r="I159" s="173"/>
      <c r="J159" s="173"/>
    </row>
    <row r="160" spans="1:10" ht="27.6" hidden="1">
      <c r="A160" s="188">
        <v>2122</v>
      </c>
      <c r="B160" s="178" t="s">
        <v>168</v>
      </c>
      <c r="C160" s="179">
        <v>2</v>
      </c>
      <c r="D160" s="179">
        <v>2</v>
      </c>
      <c r="E160" s="186" t="s">
        <v>1148</v>
      </c>
      <c r="F160" s="187" t="s">
        <v>186</v>
      </c>
      <c r="G160" s="187"/>
      <c r="H160" s="173">
        <f t="shared" si="2"/>
        <v>0</v>
      </c>
      <c r="I160" s="173"/>
      <c r="J160" s="173"/>
    </row>
    <row r="161" spans="1:10" ht="34.200000000000003" hidden="1">
      <c r="A161" s="188"/>
      <c r="B161" s="178"/>
      <c r="C161" s="179"/>
      <c r="D161" s="179"/>
      <c r="E161" s="186" t="s">
        <v>930</v>
      </c>
      <c r="F161" s="187"/>
      <c r="G161" s="187"/>
      <c r="H161" s="173">
        <f t="shared" si="2"/>
        <v>0</v>
      </c>
      <c r="I161" s="173"/>
      <c r="J161" s="173"/>
    </row>
    <row r="162" spans="1:10" ht="0.75" hidden="1" customHeight="1">
      <c r="A162" s="188"/>
      <c r="B162" s="178"/>
      <c r="C162" s="179"/>
      <c r="D162" s="179"/>
      <c r="E162" s="186" t="s">
        <v>1144</v>
      </c>
      <c r="F162" s="187"/>
      <c r="G162" s="187"/>
      <c r="H162" s="173">
        <f t="shared" si="2"/>
        <v>0</v>
      </c>
      <c r="I162" s="173"/>
      <c r="J162" s="173"/>
    </row>
    <row r="163" spans="1:10" hidden="1">
      <c r="A163" s="188"/>
      <c r="B163" s="178"/>
      <c r="C163" s="179"/>
      <c r="D163" s="179"/>
      <c r="E163" s="186" t="s">
        <v>1144</v>
      </c>
      <c r="F163" s="187"/>
      <c r="G163" s="187"/>
      <c r="H163" s="173">
        <f t="shared" si="2"/>
        <v>0</v>
      </c>
      <c r="I163" s="173"/>
      <c r="J163" s="173"/>
    </row>
    <row r="164" spans="1:10" ht="11.25" customHeight="1">
      <c r="A164" s="188">
        <v>2130</v>
      </c>
      <c r="B164" s="178" t="s">
        <v>168</v>
      </c>
      <c r="C164" s="179">
        <v>3</v>
      </c>
      <c r="D164" s="179">
        <v>0</v>
      </c>
      <c r="E164" s="189" t="s">
        <v>1149</v>
      </c>
      <c r="F164" s="222" t="s">
        <v>188</v>
      </c>
      <c r="G164" s="222"/>
      <c r="H164" s="173">
        <f t="shared" si="2"/>
        <v>0</v>
      </c>
      <c r="I164" s="173">
        <f>I166+I170+I174</f>
        <v>0</v>
      </c>
      <c r="J164" s="173"/>
    </row>
    <row r="165" spans="1:10" s="191" customFormat="1" ht="16.5" hidden="1" customHeight="1">
      <c r="A165" s="188"/>
      <c r="B165" s="178"/>
      <c r="C165" s="179"/>
      <c r="D165" s="179"/>
      <c r="E165" s="186" t="s">
        <v>928</v>
      </c>
      <c r="F165" s="190"/>
      <c r="G165" s="190"/>
      <c r="H165" s="173">
        <f t="shared" si="2"/>
        <v>0</v>
      </c>
      <c r="I165" s="173"/>
      <c r="J165" s="173"/>
    </row>
    <row r="166" spans="1:10" ht="15.75" customHeight="1">
      <c r="A166" s="188">
        <v>2131</v>
      </c>
      <c r="B166" s="178" t="s">
        <v>168</v>
      </c>
      <c r="C166" s="179">
        <v>3</v>
      </c>
      <c r="D166" s="179">
        <v>1</v>
      </c>
      <c r="E166" s="186" t="s">
        <v>1150</v>
      </c>
      <c r="F166" s="187" t="s">
        <v>190</v>
      </c>
      <c r="G166" s="187"/>
      <c r="H166" s="173">
        <f t="shared" si="2"/>
        <v>0</v>
      </c>
      <c r="I166" s="173"/>
      <c r="J166" s="173"/>
    </row>
    <row r="167" spans="1:10" ht="16.5" hidden="1" customHeight="1">
      <c r="A167" s="188"/>
      <c r="B167" s="178"/>
      <c r="C167" s="179"/>
      <c r="D167" s="179"/>
      <c r="E167" s="186" t="s">
        <v>930</v>
      </c>
      <c r="F167" s="187"/>
      <c r="G167" s="187"/>
      <c r="H167" s="173">
        <f t="shared" si="2"/>
        <v>0</v>
      </c>
      <c r="I167" s="173"/>
      <c r="J167" s="173"/>
    </row>
    <row r="168" spans="1:10" ht="16.5" hidden="1" customHeight="1">
      <c r="A168" s="188"/>
      <c r="B168" s="178"/>
      <c r="C168" s="179"/>
      <c r="D168" s="179"/>
      <c r="E168" s="186" t="s">
        <v>1144</v>
      </c>
      <c r="F168" s="187"/>
      <c r="G168" s="187"/>
      <c r="H168" s="173">
        <f t="shared" si="2"/>
        <v>0</v>
      </c>
      <c r="I168" s="173"/>
      <c r="J168" s="173"/>
    </row>
    <row r="169" spans="1:10" ht="16.5" hidden="1" customHeight="1">
      <c r="A169" s="188"/>
      <c r="B169" s="178"/>
      <c r="C169" s="179"/>
      <c r="D169" s="179"/>
      <c r="E169" s="186" t="s">
        <v>1144</v>
      </c>
      <c r="F169" s="187"/>
      <c r="G169" s="187"/>
      <c r="H169" s="173">
        <f t="shared" si="2"/>
        <v>0</v>
      </c>
      <c r="I169" s="173"/>
      <c r="J169" s="173"/>
    </row>
    <row r="170" spans="1:10" ht="16.5" customHeight="1">
      <c r="A170" s="188">
        <v>2132</v>
      </c>
      <c r="B170" s="178" t="s">
        <v>168</v>
      </c>
      <c r="C170" s="179">
        <v>3</v>
      </c>
      <c r="D170" s="179">
        <v>2</v>
      </c>
      <c r="E170" s="186" t="s">
        <v>1151</v>
      </c>
      <c r="F170" s="187" t="s">
        <v>192</v>
      </c>
      <c r="G170" s="187"/>
      <c r="H170" s="173">
        <f t="shared" si="2"/>
        <v>0</v>
      </c>
      <c r="I170" s="173"/>
      <c r="J170" s="173"/>
    </row>
    <row r="171" spans="1:10" ht="1.5" hidden="1" customHeight="1">
      <c r="A171" s="188"/>
      <c r="B171" s="178"/>
      <c r="C171" s="179"/>
      <c r="D171" s="179"/>
      <c r="E171" s="186" t="s">
        <v>930</v>
      </c>
      <c r="F171" s="187"/>
      <c r="G171" s="187"/>
      <c r="H171" s="173">
        <f t="shared" si="2"/>
        <v>0</v>
      </c>
      <c r="I171" s="173"/>
      <c r="J171" s="173"/>
    </row>
    <row r="172" spans="1:10" ht="16.5" hidden="1" customHeight="1">
      <c r="A172" s="188"/>
      <c r="B172" s="178"/>
      <c r="C172" s="179"/>
      <c r="D172" s="179"/>
      <c r="E172" s="186" t="s">
        <v>1144</v>
      </c>
      <c r="F172" s="187"/>
      <c r="G172" s="187"/>
      <c r="H172" s="173">
        <f t="shared" si="2"/>
        <v>0</v>
      </c>
      <c r="I172" s="173"/>
      <c r="J172" s="173"/>
    </row>
    <row r="173" spans="1:10" ht="10.5" hidden="1" customHeight="1">
      <c r="A173" s="188"/>
      <c r="B173" s="178"/>
      <c r="C173" s="179"/>
      <c r="D173" s="179"/>
      <c r="E173" s="186" t="s">
        <v>1144</v>
      </c>
      <c r="F173" s="187"/>
      <c r="G173" s="187"/>
      <c r="H173" s="173">
        <f t="shared" si="2"/>
        <v>0</v>
      </c>
      <c r="I173" s="173"/>
      <c r="J173" s="173"/>
    </row>
    <row r="174" spans="1:10" ht="11.25" customHeight="1">
      <c r="A174" s="188">
        <v>2133</v>
      </c>
      <c r="B174" s="178" t="s">
        <v>168</v>
      </c>
      <c r="C174" s="179">
        <v>3</v>
      </c>
      <c r="D174" s="179">
        <v>3</v>
      </c>
      <c r="E174" s="186" t="s">
        <v>1152</v>
      </c>
      <c r="F174" s="187" t="s">
        <v>194</v>
      </c>
      <c r="G174" s="187"/>
      <c r="H174" s="173">
        <f t="shared" si="2"/>
        <v>0</v>
      </c>
      <c r="I174" s="173">
        <f>'[1]vektor plus'!F32</f>
        <v>0</v>
      </c>
      <c r="J174" s="173"/>
    </row>
    <row r="175" spans="1:10" ht="0.75" hidden="1" customHeight="1">
      <c r="A175" s="188"/>
      <c r="B175" s="178"/>
      <c r="C175" s="179"/>
      <c r="D175" s="179"/>
      <c r="E175" s="186" t="s">
        <v>930</v>
      </c>
      <c r="F175" s="187"/>
      <c r="G175" s="187"/>
      <c r="H175" s="173">
        <f t="shared" si="2"/>
        <v>0</v>
      </c>
      <c r="I175" s="173"/>
      <c r="J175" s="173"/>
    </row>
    <row r="176" spans="1:10" ht="14.25" hidden="1" customHeight="1">
      <c r="A176" s="188"/>
      <c r="B176" s="178"/>
      <c r="C176" s="179"/>
      <c r="D176" s="179"/>
      <c r="E176" s="199" t="s">
        <v>933</v>
      </c>
      <c r="F176" s="187"/>
      <c r="G176" s="247" t="s">
        <v>934</v>
      </c>
      <c r="H176" s="173">
        <f t="shared" si="2"/>
        <v>0</v>
      </c>
      <c r="I176" s="173"/>
      <c r="J176" s="173"/>
    </row>
    <row r="177" spans="1:10" ht="20.25" hidden="1" customHeight="1">
      <c r="A177" s="188"/>
      <c r="B177" s="178"/>
      <c r="C177" s="179"/>
      <c r="D177" s="179"/>
      <c r="E177" s="223" t="s">
        <v>1153</v>
      </c>
      <c r="F177" s="187"/>
      <c r="G177" s="247" t="s">
        <v>1154</v>
      </c>
      <c r="H177" s="173">
        <f t="shared" si="2"/>
        <v>0</v>
      </c>
      <c r="I177" s="173"/>
      <c r="J177" s="173"/>
    </row>
    <row r="178" spans="1:10" ht="16.5" hidden="1" customHeight="1">
      <c r="A178" s="188"/>
      <c r="B178" s="178"/>
      <c r="C178" s="179"/>
      <c r="D178" s="179"/>
      <c r="E178" s="195" t="s">
        <v>1155</v>
      </c>
      <c r="F178" s="187"/>
      <c r="G178" s="224">
        <v>421200</v>
      </c>
      <c r="H178" s="173">
        <f t="shared" si="2"/>
        <v>0</v>
      </c>
      <c r="I178" s="173"/>
      <c r="J178" s="173"/>
    </row>
    <row r="179" spans="1:10" ht="15" hidden="1" customHeight="1">
      <c r="A179" s="188"/>
      <c r="B179" s="178"/>
      <c r="C179" s="179"/>
      <c r="D179" s="179"/>
      <c r="E179" s="199" t="s">
        <v>957</v>
      </c>
      <c r="F179" s="187"/>
      <c r="G179" s="224">
        <v>421400</v>
      </c>
      <c r="H179" s="173">
        <f t="shared" si="2"/>
        <v>0</v>
      </c>
      <c r="I179" s="173"/>
      <c r="J179" s="173"/>
    </row>
    <row r="180" spans="1:10" ht="15" hidden="1" customHeight="1">
      <c r="A180" s="188"/>
      <c r="B180" s="178"/>
      <c r="C180" s="179"/>
      <c r="D180" s="179"/>
      <c r="E180" s="199" t="s">
        <v>966</v>
      </c>
      <c r="F180" s="187"/>
      <c r="G180" s="224">
        <v>422100</v>
      </c>
      <c r="H180" s="173">
        <f>I180+J180</f>
        <v>0</v>
      </c>
      <c r="I180" s="173"/>
      <c r="J180" s="173"/>
    </row>
    <row r="181" spans="1:10" ht="15" hidden="1" customHeight="1">
      <c r="A181" s="188"/>
      <c r="B181" s="178"/>
      <c r="C181" s="179"/>
      <c r="D181" s="179"/>
      <c r="E181" s="199" t="s">
        <v>997</v>
      </c>
      <c r="F181" s="187"/>
      <c r="G181" s="224">
        <v>426100</v>
      </c>
      <c r="H181" s="173">
        <f>I181+J181</f>
        <v>0</v>
      </c>
      <c r="I181" s="173"/>
      <c r="J181" s="173"/>
    </row>
    <row r="182" spans="1:10" ht="14.25" hidden="1" customHeight="1">
      <c r="A182" s="188"/>
      <c r="B182" s="178"/>
      <c r="C182" s="179"/>
      <c r="D182" s="179"/>
      <c r="E182" s="225" t="s">
        <v>1009</v>
      </c>
      <c r="F182" s="187"/>
      <c r="G182" s="224">
        <v>426700</v>
      </c>
      <c r="H182" s="173">
        <f>I182+J182</f>
        <v>0</v>
      </c>
      <c r="I182" s="173"/>
      <c r="J182" s="173"/>
    </row>
    <row r="183" spans="1:10" ht="17.25" hidden="1" customHeight="1">
      <c r="A183" s="188"/>
      <c r="B183" s="178"/>
      <c r="C183" s="179"/>
      <c r="D183" s="179"/>
      <c r="E183" s="199" t="s">
        <v>975</v>
      </c>
      <c r="F183" s="187"/>
      <c r="G183" s="224">
        <v>423200</v>
      </c>
      <c r="H183" s="173">
        <f t="shared" si="2"/>
        <v>0</v>
      </c>
      <c r="I183" s="173">
        <f>'[1]vektor plus'!F57</f>
        <v>0</v>
      </c>
      <c r="J183" s="173"/>
    </row>
    <row r="184" spans="1:10" ht="10.5" customHeight="1">
      <c r="A184" s="188">
        <v>2140</v>
      </c>
      <c r="B184" s="178" t="s">
        <v>168</v>
      </c>
      <c r="C184" s="179">
        <v>4</v>
      </c>
      <c r="D184" s="179">
        <v>0</v>
      </c>
      <c r="E184" s="189" t="s">
        <v>1156</v>
      </c>
      <c r="F184" s="190" t="s">
        <v>196</v>
      </c>
      <c r="G184" s="190"/>
      <c r="H184" s="173">
        <f t="shared" si="2"/>
        <v>0</v>
      </c>
      <c r="I184" s="173"/>
      <c r="J184" s="173"/>
    </row>
    <row r="185" spans="1:10" s="191" customFormat="1" ht="0.75" hidden="1" customHeight="1">
      <c r="A185" s="188"/>
      <c r="B185" s="178"/>
      <c r="C185" s="179"/>
      <c r="D185" s="179"/>
      <c r="E185" s="186" t="s">
        <v>928</v>
      </c>
      <c r="F185" s="190"/>
      <c r="G185" s="190"/>
      <c r="H185" s="173">
        <f t="shared" si="2"/>
        <v>0</v>
      </c>
      <c r="I185" s="173"/>
      <c r="J185" s="173"/>
    </row>
    <row r="186" spans="1:10" ht="22.8" hidden="1">
      <c r="A186" s="188">
        <v>2141</v>
      </c>
      <c r="B186" s="178" t="s">
        <v>168</v>
      </c>
      <c r="C186" s="179">
        <v>4</v>
      </c>
      <c r="D186" s="179">
        <v>1</v>
      </c>
      <c r="E186" s="186" t="s">
        <v>1157</v>
      </c>
      <c r="F186" s="226" t="s">
        <v>198</v>
      </c>
      <c r="G186" s="226"/>
      <c r="H186" s="173">
        <f t="shared" si="2"/>
        <v>0</v>
      </c>
      <c r="I186" s="173"/>
      <c r="J186" s="173"/>
    </row>
    <row r="187" spans="1:10" ht="34.200000000000003" hidden="1">
      <c r="A187" s="188"/>
      <c r="B187" s="178"/>
      <c r="C187" s="179"/>
      <c r="D187" s="179"/>
      <c r="E187" s="186" t="s">
        <v>930</v>
      </c>
      <c r="F187" s="187"/>
      <c r="G187" s="187"/>
      <c r="H187" s="173">
        <f t="shared" si="2"/>
        <v>0</v>
      </c>
      <c r="I187" s="173"/>
      <c r="J187" s="173"/>
    </row>
    <row r="188" spans="1:10" ht="0.75" hidden="1" customHeight="1">
      <c r="A188" s="188"/>
      <c r="B188" s="178"/>
      <c r="C188" s="179"/>
      <c r="D188" s="179"/>
      <c r="E188" s="186" t="s">
        <v>1144</v>
      </c>
      <c r="F188" s="187"/>
      <c r="G188" s="187"/>
      <c r="H188" s="173">
        <f t="shared" si="2"/>
        <v>0</v>
      </c>
      <c r="I188" s="173"/>
      <c r="J188" s="173"/>
    </row>
    <row r="189" spans="1:10" hidden="1">
      <c r="A189" s="188"/>
      <c r="B189" s="178"/>
      <c r="C189" s="179"/>
      <c r="D189" s="179"/>
      <c r="E189" s="186" t="s">
        <v>1144</v>
      </c>
      <c r="F189" s="187"/>
      <c r="G189" s="187"/>
      <c r="H189" s="173">
        <f t="shared" si="2"/>
        <v>0</v>
      </c>
      <c r="I189" s="173"/>
      <c r="J189" s="173"/>
    </row>
    <row r="190" spans="1:10" ht="24.75" customHeight="1">
      <c r="A190" s="188">
        <v>2150</v>
      </c>
      <c r="B190" s="178" t="s">
        <v>168</v>
      </c>
      <c r="C190" s="179">
        <v>5</v>
      </c>
      <c r="D190" s="179">
        <v>0</v>
      </c>
      <c r="E190" s="189" t="s">
        <v>1158</v>
      </c>
      <c r="F190" s="190" t="s">
        <v>200</v>
      </c>
      <c r="G190" s="190"/>
      <c r="H190" s="173">
        <f t="shared" si="2"/>
        <v>0</v>
      </c>
      <c r="I190" s="173"/>
      <c r="J190" s="173"/>
    </row>
    <row r="191" spans="1:10" s="191" customFormat="1" ht="1.5" hidden="1" customHeight="1">
      <c r="A191" s="188"/>
      <c r="B191" s="178"/>
      <c r="C191" s="179"/>
      <c r="D191" s="179"/>
      <c r="E191" s="186" t="s">
        <v>928</v>
      </c>
      <c r="F191" s="190"/>
      <c r="G191" s="190"/>
      <c r="H191" s="173">
        <f t="shared" si="2"/>
        <v>0</v>
      </c>
      <c r="I191" s="173"/>
      <c r="J191" s="173"/>
    </row>
    <row r="192" spans="1:10" ht="34.200000000000003" hidden="1">
      <c r="A192" s="188">
        <v>2151</v>
      </c>
      <c r="B192" s="178" t="s">
        <v>168</v>
      </c>
      <c r="C192" s="179">
        <v>5</v>
      </c>
      <c r="D192" s="179">
        <v>1</v>
      </c>
      <c r="E192" s="186" t="s">
        <v>1159</v>
      </c>
      <c r="F192" s="226" t="s">
        <v>202</v>
      </c>
      <c r="G192" s="226"/>
      <c r="H192" s="173">
        <f t="shared" si="2"/>
        <v>0</v>
      </c>
      <c r="I192" s="173"/>
      <c r="J192" s="173"/>
    </row>
    <row r="193" spans="1:10" ht="34.200000000000003" hidden="1">
      <c r="A193" s="188"/>
      <c r="B193" s="178"/>
      <c r="C193" s="179"/>
      <c r="D193" s="179"/>
      <c r="E193" s="186" t="s">
        <v>930</v>
      </c>
      <c r="F193" s="187"/>
      <c r="G193" s="187"/>
      <c r="H193" s="173">
        <f t="shared" si="2"/>
        <v>0</v>
      </c>
      <c r="I193" s="173"/>
      <c r="J193" s="173"/>
    </row>
    <row r="194" spans="1:10" ht="1.5" hidden="1" customHeight="1">
      <c r="A194" s="188"/>
      <c r="B194" s="178"/>
      <c r="C194" s="179"/>
      <c r="D194" s="179"/>
      <c r="E194" s="186" t="s">
        <v>1144</v>
      </c>
      <c r="F194" s="187"/>
      <c r="G194" s="187"/>
      <c r="H194" s="173">
        <f t="shared" si="2"/>
        <v>0</v>
      </c>
      <c r="I194" s="173"/>
      <c r="J194" s="173"/>
    </row>
    <row r="195" spans="1:10" hidden="1">
      <c r="A195" s="188"/>
      <c r="B195" s="178"/>
      <c r="C195" s="179"/>
      <c r="D195" s="179"/>
      <c r="E195" s="186" t="s">
        <v>1144</v>
      </c>
      <c r="F195" s="187"/>
      <c r="G195" s="187"/>
      <c r="H195" s="173">
        <f t="shared" si="2"/>
        <v>0</v>
      </c>
      <c r="I195" s="173"/>
      <c r="J195" s="173"/>
    </row>
    <row r="196" spans="1:10" ht="18.75" customHeight="1">
      <c r="A196" s="188">
        <v>2160</v>
      </c>
      <c r="B196" s="178" t="s">
        <v>168</v>
      </c>
      <c r="C196" s="179">
        <v>6</v>
      </c>
      <c r="D196" s="179">
        <v>0</v>
      </c>
      <c r="E196" s="189" t="s">
        <v>1160</v>
      </c>
      <c r="F196" s="190" t="s">
        <v>204</v>
      </c>
      <c r="G196" s="190"/>
      <c r="H196" s="173">
        <f t="shared" si="2"/>
        <v>300</v>
      </c>
      <c r="I196" s="173">
        <f>I198</f>
        <v>300</v>
      </c>
      <c r="J196" s="173">
        <f>[1]gerezmanner!F134+'[1]01.06.01'!F137</f>
        <v>0</v>
      </c>
    </row>
    <row r="197" spans="1:10" s="191" customFormat="1" ht="18.75" hidden="1" customHeight="1">
      <c r="A197" s="188"/>
      <c r="B197" s="178"/>
      <c r="C197" s="179"/>
      <c r="D197" s="179"/>
      <c r="E197" s="186" t="s">
        <v>928</v>
      </c>
      <c r="F197" s="190"/>
      <c r="G197" s="190"/>
      <c r="H197" s="173">
        <f t="shared" si="2"/>
        <v>0</v>
      </c>
      <c r="I197" s="173"/>
      <c r="J197" s="173"/>
    </row>
    <row r="198" spans="1:10" ht="21" customHeight="1">
      <c r="A198" s="188">
        <v>2161</v>
      </c>
      <c r="B198" s="178" t="s">
        <v>168</v>
      </c>
      <c r="C198" s="179">
        <v>6</v>
      </c>
      <c r="D198" s="179">
        <v>1</v>
      </c>
      <c r="E198" s="186" t="s">
        <v>1161</v>
      </c>
      <c r="F198" s="187" t="s">
        <v>206</v>
      </c>
      <c r="G198" s="187"/>
      <c r="H198" s="173">
        <f t="shared" si="2"/>
        <v>300</v>
      </c>
      <c r="I198" s="173">
        <f>'[1]01.06.01'!F32+'[1]01.06.01.ntp'!F32+[1]gerezmanner!F32</f>
        <v>300</v>
      </c>
      <c r="J198" s="173">
        <f>'[1]01.06.01'!F137</f>
        <v>0</v>
      </c>
    </row>
    <row r="199" spans="1:10" ht="23.25" hidden="1" customHeight="1">
      <c r="A199" s="188"/>
      <c r="B199" s="178"/>
      <c r="C199" s="179"/>
      <c r="D199" s="179"/>
      <c r="E199" s="186" t="s">
        <v>930</v>
      </c>
      <c r="F199" s="187"/>
      <c r="G199" s="187"/>
      <c r="H199" s="173"/>
      <c r="I199" s="173"/>
      <c r="J199" s="173"/>
    </row>
    <row r="200" spans="1:10" ht="23.25" hidden="1" customHeight="1">
      <c r="A200" s="188"/>
      <c r="B200" s="178"/>
      <c r="C200" s="179"/>
      <c r="D200" s="179"/>
      <c r="E200" s="199" t="s">
        <v>933</v>
      </c>
      <c r="F200" s="187"/>
      <c r="G200" s="224">
        <v>411100</v>
      </c>
      <c r="H200" s="173">
        <f t="shared" ref="H200:H213" si="3">I200+J200</f>
        <v>0</v>
      </c>
      <c r="I200" s="173">
        <f>'[1]01.06.01'!F35</f>
        <v>0</v>
      </c>
      <c r="J200" s="173"/>
    </row>
    <row r="201" spans="1:10" ht="15.75" customHeight="1">
      <c r="A201" s="188"/>
      <c r="B201" s="178"/>
      <c r="C201" s="179"/>
      <c r="D201" s="179"/>
      <c r="E201" s="195" t="s">
        <v>953</v>
      </c>
      <c r="F201" s="187"/>
      <c r="G201" s="224">
        <v>421200</v>
      </c>
      <c r="H201" s="173" t="e">
        <f>I201+J201</f>
        <v>#VALUE!</v>
      </c>
      <c r="I201" s="173" t="s">
        <v>1162</v>
      </c>
      <c r="J201" s="173"/>
    </row>
    <row r="202" spans="1:10" ht="23.25" hidden="1" customHeight="1">
      <c r="A202" s="188"/>
      <c r="B202" s="178"/>
      <c r="C202" s="179"/>
      <c r="D202" s="179"/>
      <c r="E202" s="199" t="s">
        <v>955</v>
      </c>
      <c r="F202" s="187"/>
      <c r="G202" s="224">
        <v>421300</v>
      </c>
      <c r="H202" s="173">
        <f t="shared" si="3"/>
        <v>0</v>
      </c>
      <c r="I202" s="173">
        <f>'[1]01.06.01'!F46</f>
        <v>0</v>
      </c>
      <c r="J202" s="173"/>
    </row>
    <row r="203" spans="1:10" ht="18" customHeight="1">
      <c r="A203" s="188"/>
      <c r="B203" s="178"/>
      <c r="C203" s="179"/>
      <c r="D203" s="179"/>
      <c r="E203" s="195" t="s">
        <v>959</v>
      </c>
      <c r="F203" s="187"/>
      <c r="G203" s="224">
        <v>421500</v>
      </c>
      <c r="H203" s="173">
        <f t="shared" si="3"/>
        <v>0</v>
      </c>
      <c r="I203" s="173">
        <f>'[1]01.06.01'!F48</f>
        <v>0</v>
      </c>
      <c r="J203" s="173"/>
    </row>
    <row r="204" spans="1:10" ht="18" customHeight="1">
      <c r="A204" s="188"/>
      <c r="B204" s="178"/>
      <c r="C204" s="179"/>
      <c r="D204" s="179"/>
      <c r="E204" s="197" t="s">
        <v>981</v>
      </c>
      <c r="F204" s="187"/>
      <c r="G204" s="224">
        <v>423500</v>
      </c>
      <c r="H204" s="173">
        <f>I204+J204</f>
        <v>0</v>
      </c>
      <c r="I204" s="173">
        <f>'[1]01.06.01'!F60</f>
        <v>0</v>
      </c>
      <c r="J204" s="173"/>
    </row>
    <row r="205" spans="1:10" ht="18" customHeight="1">
      <c r="A205" s="188"/>
      <c r="B205" s="178"/>
      <c r="C205" s="179"/>
      <c r="D205" s="179"/>
      <c r="E205" s="199" t="s">
        <v>989</v>
      </c>
      <c r="F205" s="187"/>
      <c r="G205" s="227">
        <v>424100</v>
      </c>
      <c r="H205" s="173">
        <f t="shared" si="3"/>
        <v>0</v>
      </c>
      <c r="I205" s="173">
        <f>'[1]01.06.01'!F65+'[1]01.06.01.ntp'!F65</f>
        <v>0</v>
      </c>
      <c r="J205" s="173"/>
    </row>
    <row r="206" spans="1:10" ht="18" customHeight="1">
      <c r="A206" s="188"/>
      <c r="B206" s="178"/>
      <c r="C206" s="179"/>
      <c r="D206" s="179"/>
      <c r="E206" s="199" t="s">
        <v>994</v>
      </c>
      <c r="F206" s="187"/>
      <c r="G206" s="227">
        <v>425200</v>
      </c>
      <c r="H206" s="173">
        <f>I206+J206</f>
        <v>0</v>
      </c>
      <c r="I206" s="173">
        <f>'[1]01.06.01'!F68</f>
        <v>0</v>
      </c>
      <c r="J206" s="173"/>
    </row>
    <row r="207" spans="1:10" ht="18" customHeight="1">
      <c r="A207" s="188"/>
      <c r="B207" s="178"/>
      <c r="C207" s="179"/>
      <c r="D207" s="179"/>
      <c r="E207" s="225" t="s">
        <v>1009</v>
      </c>
      <c r="F207" s="187"/>
      <c r="G207" s="227">
        <v>426700</v>
      </c>
      <c r="H207" s="173">
        <f>I207+J207</f>
        <v>0</v>
      </c>
      <c r="I207" s="173">
        <f>'[1]01.06.01'!F76</f>
        <v>0</v>
      </c>
      <c r="J207" s="173"/>
    </row>
    <row r="208" spans="1:10" ht="18" customHeight="1">
      <c r="A208" s="188"/>
      <c r="B208" s="178"/>
      <c r="C208" s="179"/>
      <c r="D208" s="179"/>
      <c r="E208" s="225" t="s">
        <v>1011</v>
      </c>
      <c r="F208" s="187"/>
      <c r="G208" s="227">
        <v>426900</v>
      </c>
      <c r="H208" s="173">
        <f t="shared" si="3"/>
        <v>0</v>
      </c>
      <c r="I208" s="173">
        <f>'[1]01.06.01'!F77</f>
        <v>0</v>
      </c>
      <c r="J208" s="173"/>
    </row>
    <row r="209" spans="1:10" ht="18" customHeight="1">
      <c r="A209" s="188"/>
      <c r="B209" s="178"/>
      <c r="C209" s="179"/>
      <c r="D209" s="179"/>
      <c r="E209" s="225" t="s">
        <v>1092</v>
      </c>
      <c r="F209" s="187"/>
      <c r="G209" s="228" t="s">
        <v>1093</v>
      </c>
      <c r="H209" s="173">
        <f t="shared" si="3"/>
        <v>0</v>
      </c>
      <c r="I209" s="173">
        <f>'[1]01.06.01'!F116</f>
        <v>0</v>
      </c>
      <c r="J209" s="173"/>
    </row>
    <row r="210" spans="1:10" ht="18" customHeight="1">
      <c r="A210" s="188"/>
      <c r="B210" s="178"/>
      <c r="C210" s="179"/>
      <c r="D210" s="179"/>
      <c r="E210" s="225" t="s">
        <v>1098</v>
      </c>
      <c r="F210" s="187"/>
      <c r="G210" s="227">
        <v>482300</v>
      </c>
      <c r="H210" s="173">
        <f t="shared" si="3"/>
        <v>0</v>
      </c>
      <c r="I210" s="173">
        <f>'[1]01.06.01'!F120</f>
        <v>0</v>
      </c>
      <c r="J210" s="173"/>
    </row>
    <row r="211" spans="1:10" ht="14.25" customHeight="1">
      <c r="A211" s="188"/>
      <c r="B211" s="178"/>
      <c r="C211" s="179"/>
      <c r="D211" s="179"/>
      <c r="E211" s="225" t="s">
        <v>1104</v>
      </c>
      <c r="F211" s="219" t="s">
        <v>1105</v>
      </c>
      <c r="G211" s="227">
        <v>511200</v>
      </c>
      <c r="H211" s="173">
        <f t="shared" si="3"/>
        <v>0</v>
      </c>
      <c r="I211" s="173"/>
      <c r="J211" s="173">
        <f>'[1]01.06.01'!F139</f>
        <v>0</v>
      </c>
    </row>
    <row r="212" spans="1:10" ht="18" customHeight="1">
      <c r="A212" s="188"/>
      <c r="B212" s="178"/>
      <c r="C212" s="179"/>
      <c r="D212" s="179"/>
      <c r="E212" s="225" t="s">
        <v>1112</v>
      </c>
      <c r="F212" s="187"/>
      <c r="G212" s="224">
        <v>512900</v>
      </c>
      <c r="H212" s="173">
        <f t="shared" si="3"/>
        <v>0</v>
      </c>
      <c r="I212" s="173"/>
      <c r="J212" s="173">
        <f>'[1]01.06.01'!F143</f>
        <v>0</v>
      </c>
    </row>
    <row r="213" spans="1:10" ht="18" customHeight="1">
      <c r="A213" s="188"/>
      <c r="B213" s="178"/>
      <c r="C213" s="179"/>
      <c r="D213" s="179"/>
      <c r="E213" s="229" t="s">
        <v>1120</v>
      </c>
      <c r="F213" s="278" t="s">
        <v>1121</v>
      </c>
      <c r="G213" s="224">
        <v>513400</v>
      </c>
      <c r="H213" s="173">
        <f t="shared" si="3"/>
        <v>0</v>
      </c>
      <c r="I213" s="173"/>
      <c r="J213" s="173">
        <f>'[1]01.06.01'!F146</f>
        <v>0</v>
      </c>
    </row>
    <row r="214" spans="1:10" ht="18" customHeight="1">
      <c r="A214" s="188"/>
      <c r="B214" s="178"/>
      <c r="C214" s="179"/>
      <c r="D214" s="179"/>
      <c r="E214" s="225" t="s">
        <v>1135</v>
      </c>
      <c r="F214" s="187"/>
      <c r="G214" s="230" t="s">
        <v>1136</v>
      </c>
      <c r="H214" s="173">
        <f t="shared" si="2"/>
        <v>0</v>
      </c>
      <c r="I214" s="173"/>
      <c r="J214" s="173">
        <f>[1]gerezmanner!F154</f>
        <v>0</v>
      </c>
    </row>
    <row r="215" spans="1:10" ht="18" customHeight="1">
      <c r="A215" s="188">
        <v>2170</v>
      </c>
      <c r="B215" s="178" t="s">
        <v>168</v>
      </c>
      <c r="C215" s="179">
        <v>7</v>
      </c>
      <c r="D215" s="179">
        <v>0</v>
      </c>
      <c r="E215" s="189" t="s">
        <v>1163</v>
      </c>
      <c r="F215" s="187"/>
      <c r="G215" s="187"/>
      <c r="H215" s="173">
        <f t="shared" si="2"/>
        <v>0</v>
      </c>
      <c r="I215" s="173"/>
      <c r="J215" s="173"/>
    </row>
    <row r="216" spans="1:10" s="191" customFormat="1" ht="10.5" hidden="1" customHeight="1">
      <c r="A216" s="188"/>
      <c r="B216" s="178"/>
      <c r="C216" s="179"/>
      <c r="D216" s="179"/>
      <c r="E216" s="186" t="s">
        <v>928</v>
      </c>
      <c r="F216" s="190"/>
      <c r="G216" s="190"/>
      <c r="H216" s="173">
        <f t="shared" si="2"/>
        <v>0</v>
      </c>
      <c r="I216" s="173"/>
      <c r="J216" s="173"/>
    </row>
    <row r="217" spans="1:10" hidden="1">
      <c r="A217" s="188">
        <v>2171</v>
      </c>
      <c r="B217" s="178" t="s">
        <v>168</v>
      </c>
      <c r="C217" s="179">
        <v>7</v>
      </c>
      <c r="D217" s="179">
        <v>1</v>
      </c>
      <c r="E217" s="186" t="s">
        <v>1163</v>
      </c>
      <c r="F217" s="187"/>
      <c r="G217" s="187"/>
      <c r="H217" s="173">
        <f t="shared" si="2"/>
        <v>0</v>
      </c>
      <c r="I217" s="173"/>
      <c r="J217" s="173"/>
    </row>
    <row r="218" spans="1:10" ht="34.200000000000003" hidden="1">
      <c r="A218" s="188"/>
      <c r="B218" s="178"/>
      <c r="C218" s="179"/>
      <c r="D218" s="179"/>
      <c r="E218" s="186" t="s">
        <v>930</v>
      </c>
      <c r="F218" s="187"/>
      <c r="G218" s="187"/>
      <c r="H218" s="173">
        <f t="shared" si="2"/>
        <v>0</v>
      </c>
      <c r="I218" s="173"/>
      <c r="J218" s="173"/>
    </row>
    <row r="219" spans="1:10" ht="0.75" hidden="1" customHeight="1">
      <c r="A219" s="188"/>
      <c r="B219" s="178"/>
      <c r="C219" s="179"/>
      <c r="D219" s="179"/>
      <c r="E219" s="186" t="s">
        <v>1144</v>
      </c>
      <c r="F219" s="187"/>
      <c r="G219" s="187"/>
      <c r="H219" s="173">
        <f t="shared" si="2"/>
        <v>0</v>
      </c>
      <c r="I219" s="173"/>
      <c r="J219" s="173"/>
    </row>
    <row r="220" spans="1:10" hidden="1">
      <c r="A220" s="188"/>
      <c r="B220" s="178"/>
      <c r="C220" s="179"/>
      <c r="D220" s="179"/>
      <c r="E220" s="186" t="s">
        <v>1144</v>
      </c>
      <c r="F220" s="187"/>
      <c r="G220" s="187"/>
      <c r="H220" s="173">
        <f t="shared" si="2"/>
        <v>0</v>
      </c>
      <c r="I220" s="173"/>
      <c r="J220" s="173"/>
    </row>
    <row r="221" spans="1:10" ht="24.75" customHeight="1">
      <c r="A221" s="188">
        <v>2180</v>
      </c>
      <c r="B221" s="178" t="s">
        <v>168</v>
      </c>
      <c r="C221" s="179">
        <v>8</v>
      </c>
      <c r="D221" s="179">
        <v>0</v>
      </c>
      <c r="E221" s="189" t="s">
        <v>1164</v>
      </c>
      <c r="F221" s="190" t="s">
        <v>209</v>
      </c>
      <c r="G221" s="190"/>
      <c r="H221" s="173">
        <f t="shared" si="2"/>
        <v>0</v>
      </c>
      <c r="I221" s="173"/>
      <c r="J221" s="173"/>
    </row>
    <row r="222" spans="1:10" s="191" customFormat="1" ht="10.5" hidden="1" customHeight="1">
      <c r="A222" s="188"/>
      <c r="B222" s="178"/>
      <c r="C222" s="179"/>
      <c r="D222" s="179"/>
      <c r="E222" s="186" t="s">
        <v>928</v>
      </c>
      <c r="F222" s="190"/>
      <c r="G222" s="190"/>
      <c r="H222" s="173">
        <f t="shared" si="2"/>
        <v>0</v>
      </c>
      <c r="I222" s="173"/>
      <c r="J222" s="173"/>
    </row>
    <row r="223" spans="1:10" ht="34.200000000000003" hidden="1">
      <c r="A223" s="188">
        <v>2181</v>
      </c>
      <c r="B223" s="178" t="s">
        <v>168</v>
      </c>
      <c r="C223" s="179">
        <v>8</v>
      </c>
      <c r="D223" s="179">
        <v>1</v>
      </c>
      <c r="E223" s="186" t="s">
        <v>1164</v>
      </c>
      <c r="F223" s="226" t="s">
        <v>210</v>
      </c>
      <c r="G223" s="226"/>
      <c r="H223" s="173">
        <f t="shared" si="2"/>
        <v>0</v>
      </c>
      <c r="I223" s="173"/>
      <c r="J223" s="173"/>
    </row>
    <row r="224" spans="1:10" hidden="1">
      <c r="A224" s="188"/>
      <c r="B224" s="178"/>
      <c r="C224" s="179"/>
      <c r="D224" s="179"/>
      <c r="E224" s="186" t="s">
        <v>928</v>
      </c>
      <c r="F224" s="226"/>
      <c r="G224" s="226"/>
      <c r="H224" s="173">
        <f t="shared" si="2"/>
        <v>0</v>
      </c>
      <c r="I224" s="173"/>
      <c r="J224" s="173"/>
    </row>
    <row r="225" spans="1:10" hidden="1">
      <c r="A225" s="188">
        <v>2182</v>
      </c>
      <c r="B225" s="178" t="s">
        <v>168</v>
      </c>
      <c r="C225" s="179">
        <v>8</v>
      </c>
      <c r="D225" s="179">
        <v>1</v>
      </c>
      <c r="E225" s="186" t="s">
        <v>1165</v>
      </c>
      <c r="F225" s="226"/>
      <c r="G225" s="226"/>
      <c r="H225" s="173">
        <f t="shared" si="2"/>
        <v>0</v>
      </c>
      <c r="I225" s="173"/>
      <c r="J225" s="173"/>
    </row>
    <row r="226" spans="1:10" ht="22.8" hidden="1">
      <c r="A226" s="188">
        <v>2183</v>
      </c>
      <c r="B226" s="178" t="s">
        <v>168</v>
      </c>
      <c r="C226" s="179">
        <v>8</v>
      </c>
      <c r="D226" s="179">
        <v>1</v>
      </c>
      <c r="E226" s="186" t="s">
        <v>1166</v>
      </c>
      <c r="F226" s="226"/>
      <c r="G226" s="226"/>
      <c r="H226" s="173">
        <f t="shared" si="2"/>
        <v>0</v>
      </c>
      <c r="I226" s="173"/>
      <c r="J226" s="173"/>
    </row>
    <row r="227" spans="1:10" ht="22.8" hidden="1">
      <c r="A227" s="188">
        <v>2184</v>
      </c>
      <c r="B227" s="178" t="s">
        <v>168</v>
      </c>
      <c r="C227" s="179">
        <v>8</v>
      </c>
      <c r="D227" s="179">
        <v>1</v>
      </c>
      <c r="E227" s="186" t="s">
        <v>1167</v>
      </c>
      <c r="F227" s="226"/>
      <c r="G227" s="226"/>
      <c r="H227" s="173">
        <f t="shared" si="2"/>
        <v>0</v>
      </c>
      <c r="I227" s="173"/>
      <c r="J227" s="173"/>
    </row>
    <row r="228" spans="1:10" ht="34.200000000000003" hidden="1">
      <c r="A228" s="188"/>
      <c r="B228" s="178"/>
      <c r="C228" s="179"/>
      <c r="D228" s="179"/>
      <c r="E228" s="186" t="s">
        <v>930</v>
      </c>
      <c r="F228" s="187"/>
      <c r="G228" s="187"/>
      <c r="H228" s="173">
        <f t="shared" si="2"/>
        <v>0</v>
      </c>
      <c r="I228" s="173"/>
      <c r="J228" s="173"/>
    </row>
    <row r="229" spans="1:10" ht="1.5" hidden="1" customHeight="1">
      <c r="A229" s="188"/>
      <c r="B229" s="178"/>
      <c r="C229" s="179"/>
      <c r="D229" s="179"/>
      <c r="E229" s="186" t="s">
        <v>1144</v>
      </c>
      <c r="F229" s="187"/>
      <c r="G229" s="187"/>
      <c r="H229" s="173">
        <f t="shared" si="2"/>
        <v>0</v>
      </c>
      <c r="I229" s="173"/>
      <c r="J229" s="173"/>
    </row>
    <row r="230" spans="1:10" hidden="1">
      <c r="A230" s="188"/>
      <c r="B230" s="178"/>
      <c r="C230" s="179"/>
      <c r="D230" s="179"/>
      <c r="E230" s="186" t="s">
        <v>1144</v>
      </c>
      <c r="F230" s="187"/>
      <c r="G230" s="187"/>
      <c r="H230" s="173">
        <f t="shared" ref="H230:H293" si="4">I230+J230</f>
        <v>0</v>
      </c>
      <c r="I230" s="173"/>
      <c r="J230" s="173"/>
    </row>
    <row r="231" spans="1:10" ht="0.75" hidden="1" customHeight="1">
      <c r="A231" s="188">
        <v>2185</v>
      </c>
      <c r="B231" s="178" t="s">
        <v>369</v>
      </c>
      <c r="C231" s="179">
        <v>8</v>
      </c>
      <c r="D231" s="179">
        <v>1</v>
      </c>
      <c r="E231" s="186"/>
      <c r="F231" s="226"/>
      <c r="G231" s="226"/>
      <c r="H231" s="173">
        <f t="shared" si="4"/>
        <v>0</v>
      </c>
      <c r="I231" s="173"/>
      <c r="J231" s="173"/>
    </row>
    <row r="232" spans="1:10" s="184" customFormat="1" ht="12" customHeight="1">
      <c r="A232" s="231">
        <v>2200</v>
      </c>
      <c r="B232" s="178" t="s">
        <v>214</v>
      </c>
      <c r="C232" s="179">
        <v>0</v>
      </c>
      <c r="D232" s="179">
        <v>0</v>
      </c>
      <c r="E232" s="180" t="s">
        <v>1168</v>
      </c>
      <c r="F232" s="232" t="s">
        <v>216</v>
      </c>
      <c r="G232" s="232"/>
      <c r="H232" s="173">
        <f t="shared" si="4"/>
        <v>0</v>
      </c>
      <c r="I232" s="182">
        <f>I234+I240+I246+I252+I256</f>
        <v>0</v>
      </c>
      <c r="J232" s="182">
        <f>J234+J240+J246+J252+J256</f>
        <v>0</v>
      </c>
    </row>
    <row r="233" spans="1:10" ht="11.25" hidden="1" customHeight="1">
      <c r="A233" s="185"/>
      <c r="B233" s="178"/>
      <c r="C233" s="179"/>
      <c r="D233" s="179"/>
      <c r="E233" s="186" t="s">
        <v>926</v>
      </c>
      <c r="F233" s="187"/>
      <c r="G233" s="187"/>
      <c r="H233" s="173">
        <f t="shared" si="4"/>
        <v>0</v>
      </c>
      <c r="I233" s="173"/>
      <c r="J233" s="173"/>
    </row>
    <row r="234" spans="1:10" ht="12" customHeight="1">
      <c r="A234" s="188">
        <v>2210</v>
      </c>
      <c r="B234" s="178" t="s">
        <v>214</v>
      </c>
      <c r="C234" s="179">
        <v>1</v>
      </c>
      <c r="D234" s="179">
        <v>0</v>
      </c>
      <c r="E234" s="189" t="s">
        <v>1169</v>
      </c>
      <c r="F234" s="233" t="s">
        <v>218</v>
      </c>
      <c r="G234" s="233"/>
      <c r="H234" s="173">
        <f t="shared" si="4"/>
        <v>0</v>
      </c>
      <c r="I234" s="173"/>
      <c r="J234" s="173"/>
    </row>
    <row r="235" spans="1:10" s="191" customFormat="1" ht="0.75" hidden="1" customHeight="1">
      <c r="A235" s="188"/>
      <c r="B235" s="178"/>
      <c r="C235" s="179"/>
      <c r="D235" s="179"/>
      <c r="E235" s="186" t="s">
        <v>928</v>
      </c>
      <c r="F235" s="190"/>
      <c r="G235" s="190"/>
      <c r="H235" s="173">
        <f t="shared" si="4"/>
        <v>0</v>
      </c>
      <c r="I235" s="173"/>
      <c r="J235" s="173"/>
    </row>
    <row r="236" spans="1:10" hidden="1">
      <c r="A236" s="188">
        <v>2211</v>
      </c>
      <c r="B236" s="178" t="s">
        <v>214</v>
      </c>
      <c r="C236" s="179">
        <v>1</v>
      </c>
      <c r="D236" s="179">
        <v>1</v>
      </c>
      <c r="E236" s="186" t="s">
        <v>1170</v>
      </c>
      <c r="F236" s="226" t="s">
        <v>220</v>
      </c>
      <c r="G236" s="226"/>
      <c r="H236" s="173">
        <f t="shared" si="4"/>
        <v>0</v>
      </c>
      <c r="I236" s="173"/>
      <c r="J236" s="173"/>
    </row>
    <row r="237" spans="1:10" ht="34.200000000000003" hidden="1">
      <c r="A237" s="188"/>
      <c r="B237" s="178"/>
      <c r="C237" s="179"/>
      <c r="D237" s="179"/>
      <c r="E237" s="186" t="s">
        <v>930</v>
      </c>
      <c r="F237" s="187"/>
      <c r="G237" s="187"/>
      <c r="H237" s="173">
        <f t="shared" si="4"/>
        <v>0</v>
      </c>
      <c r="I237" s="173"/>
      <c r="J237" s="173"/>
    </row>
    <row r="238" spans="1:10" ht="1.5" hidden="1" customHeight="1">
      <c r="A238" s="188"/>
      <c r="B238" s="178"/>
      <c r="C238" s="179"/>
      <c r="D238" s="179"/>
      <c r="E238" s="186" t="s">
        <v>1144</v>
      </c>
      <c r="F238" s="187"/>
      <c r="G238" s="187"/>
      <c r="H238" s="173">
        <f t="shared" si="4"/>
        <v>0</v>
      </c>
      <c r="I238" s="173"/>
      <c r="J238" s="173"/>
    </row>
    <row r="239" spans="1:10" hidden="1">
      <c r="A239" s="188"/>
      <c r="B239" s="178"/>
      <c r="C239" s="179"/>
      <c r="D239" s="179"/>
      <c r="E239" s="186" t="s">
        <v>1144</v>
      </c>
      <c r="F239" s="187"/>
      <c r="G239" s="187"/>
      <c r="H239" s="173">
        <f t="shared" si="4"/>
        <v>0</v>
      </c>
      <c r="I239" s="173"/>
      <c r="J239" s="173"/>
    </row>
    <row r="240" spans="1:10" ht="13.5" customHeight="1">
      <c r="A240" s="188">
        <v>2220</v>
      </c>
      <c r="B240" s="178" t="s">
        <v>214</v>
      </c>
      <c r="C240" s="179">
        <v>2</v>
      </c>
      <c r="D240" s="179">
        <v>0</v>
      </c>
      <c r="E240" s="189" t="s">
        <v>1171</v>
      </c>
      <c r="F240" s="233" t="s">
        <v>222</v>
      </c>
      <c r="G240" s="233"/>
      <c r="H240" s="173">
        <f t="shared" si="4"/>
        <v>0</v>
      </c>
      <c r="I240" s="173">
        <f>I242</f>
        <v>0</v>
      </c>
      <c r="J240" s="173">
        <f>J242</f>
        <v>0</v>
      </c>
    </row>
    <row r="241" spans="1:10" s="191" customFormat="1" ht="10.5" hidden="1" customHeight="1">
      <c r="A241" s="188"/>
      <c r="B241" s="178"/>
      <c r="C241" s="179"/>
      <c r="D241" s="179"/>
      <c r="E241" s="186" t="s">
        <v>928</v>
      </c>
      <c r="F241" s="190"/>
      <c r="G241" s="190"/>
      <c r="H241" s="173">
        <f t="shared" si="4"/>
        <v>0</v>
      </c>
      <c r="I241" s="173"/>
      <c r="J241" s="173"/>
    </row>
    <row r="242" spans="1:10" ht="14.25" customHeight="1">
      <c r="A242" s="188">
        <v>2221</v>
      </c>
      <c r="B242" s="178" t="s">
        <v>214</v>
      </c>
      <c r="C242" s="179">
        <v>2</v>
      </c>
      <c r="D242" s="179">
        <v>1</v>
      </c>
      <c r="E242" s="186" t="s">
        <v>1172</v>
      </c>
      <c r="F242" s="226" t="s">
        <v>224</v>
      </c>
      <c r="G242" s="226"/>
      <c r="H242" s="173">
        <f t="shared" si="4"/>
        <v>0</v>
      </c>
      <c r="I242" s="173">
        <f>'[1]arandzin aih'!F32</f>
        <v>0</v>
      </c>
      <c r="J242" s="173"/>
    </row>
    <row r="243" spans="1:10" ht="23.25" hidden="1" customHeight="1">
      <c r="A243" s="188"/>
      <c r="B243" s="178"/>
      <c r="C243" s="179"/>
      <c r="D243" s="179"/>
      <c r="E243" s="186" t="s">
        <v>930</v>
      </c>
      <c r="F243" s="187"/>
      <c r="G243" s="187"/>
      <c r="H243" s="173">
        <f t="shared" si="4"/>
        <v>0</v>
      </c>
      <c r="I243" s="173"/>
      <c r="J243" s="173"/>
    </row>
    <row r="244" spans="1:10" ht="21" hidden="1" customHeight="1">
      <c r="A244" s="188"/>
      <c r="B244" s="178"/>
      <c r="C244" s="179"/>
      <c r="D244" s="179"/>
      <c r="E244" s="225" t="s">
        <v>1092</v>
      </c>
      <c r="F244" s="187"/>
      <c r="G244" s="234" t="s">
        <v>1093</v>
      </c>
      <c r="H244" s="173">
        <f t="shared" si="4"/>
        <v>0</v>
      </c>
      <c r="I244" s="173">
        <f>'[1]arandzin aih'!F116</f>
        <v>0</v>
      </c>
      <c r="J244" s="173"/>
    </row>
    <row r="245" spans="1:10" hidden="1">
      <c r="A245" s="188"/>
      <c r="B245" s="178"/>
      <c r="C245" s="179"/>
      <c r="D245" s="179"/>
      <c r="E245" s="186" t="s">
        <v>1144</v>
      </c>
      <c r="F245" s="187"/>
      <c r="G245" s="187"/>
      <c r="H245" s="173">
        <f t="shared" si="4"/>
        <v>0</v>
      </c>
      <c r="I245" s="173"/>
      <c r="J245" s="173"/>
    </row>
    <row r="246" spans="1:10" ht="12" customHeight="1">
      <c r="A246" s="188">
        <v>2230</v>
      </c>
      <c r="B246" s="178" t="s">
        <v>214</v>
      </c>
      <c r="C246" s="179">
        <v>3</v>
      </c>
      <c r="D246" s="179">
        <v>0</v>
      </c>
      <c r="E246" s="189" t="s">
        <v>1173</v>
      </c>
      <c r="F246" s="233" t="s">
        <v>226</v>
      </c>
      <c r="G246" s="233"/>
      <c r="H246" s="173">
        <f t="shared" si="4"/>
        <v>0</v>
      </c>
      <c r="I246" s="173"/>
      <c r="J246" s="173"/>
    </row>
    <row r="247" spans="1:10" s="191" customFormat="1" ht="1.5" hidden="1" customHeight="1">
      <c r="A247" s="188"/>
      <c r="B247" s="178"/>
      <c r="C247" s="179"/>
      <c r="D247" s="179"/>
      <c r="E247" s="186" t="s">
        <v>928</v>
      </c>
      <c r="F247" s="190"/>
      <c r="G247" s="190"/>
      <c r="H247" s="173">
        <f t="shared" si="4"/>
        <v>0</v>
      </c>
      <c r="I247" s="173"/>
      <c r="J247" s="173"/>
    </row>
    <row r="248" spans="1:10" hidden="1">
      <c r="A248" s="188">
        <v>2231</v>
      </c>
      <c r="B248" s="178" t="s">
        <v>214</v>
      </c>
      <c r="C248" s="179">
        <v>3</v>
      </c>
      <c r="D248" s="179">
        <v>1</v>
      </c>
      <c r="E248" s="186" t="s">
        <v>1174</v>
      </c>
      <c r="F248" s="226" t="s">
        <v>228</v>
      </c>
      <c r="G248" s="226"/>
      <c r="H248" s="173">
        <f t="shared" si="4"/>
        <v>0</v>
      </c>
      <c r="I248" s="173"/>
      <c r="J248" s="173"/>
    </row>
    <row r="249" spans="1:10" ht="34.200000000000003" hidden="1">
      <c r="A249" s="188"/>
      <c r="B249" s="178"/>
      <c r="C249" s="179"/>
      <c r="D249" s="179"/>
      <c r="E249" s="186" t="s">
        <v>930</v>
      </c>
      <c r="F249" s="187"/>
      <c r="G249" s="187"/>
      <c r="H249" s="173">
        <f t="shared" si="4"/>
        <v>0</v>
      </c>
      <c r="I249" s="173"/>
      <c r="J249" s="173"/>
    </row>
    <row r="250" spans="1:10" hidden="1">
      <c r="A250" s="188"/>
      <c r="B250" s="178"/>
      <c r="C250" s="179"/>
      <c r="D250" s="179"/>
      <c r="E250" s="186" t="s">
        <v>1144</v>
      </c>
      <c r="F250" s="187"/>
      <c r="G250" s="187"/>
      <c r="H250" s="173">
        <f t="shared" si="4"/>
        <v>0</v>
      </c>
      <c r="I250" s="173"/>
      <c r="J250" s="173"/>
    </row>
    <row r="251" spans="1:10" hidden="1">
      <c r="A251" s="188"/>
      <c r="B251" s="178"/>
      <c r="C251" s="179"/>
      <c r="D251" s="179"/>
      <c r="E251" s="186" t="s">
        <v>1144</v>
      </c>
      <c r="F251" s="187"/>
      <c r="G251" s="187"/>
      <c r="H251" s="173">
        <f t="shared" si="4"/>
        <v>0</v>
      </c>
      <c r="I251" s="173"/>
      <c r="J251" s="173"/>
    </row>
    <row r="252" spans="1:10" ht="18.75" customHeight="1">
      <c r="A252" s="188">
        <v>2240</v>
      </c>
      <c r="B252" s="178" t="s">
        <v>214</v>
      </c>
      <c r="C252" s="179">
        <v>4</v>
      </c>
      <c r="D252" s="179">
        <v>0</v>
      </c>
      <c r="E252" s="189" t="s">
        <v>1175</v>
      </c>
      <c r="F252" s="190" t="s">
        <v>230</v>
      </c>
      <c r="G252" s="190"/>
      <c r="H252" s="173">
        <f t="shared" si="4"/>
        <v>0</v>
      </c>
      <c r="I252" s="173"/>
      <c r="J252" s="173"/>
    </row>
    <row r="253" spans="1:10" s="191" customFormat="1" ht="10.5" hidden="1" customHeight="1">
      <c r="A253" s="188"/>
      <c r="B253" s="178"/>
      <c r="C253" s="179"/>
      <c r="D253" s="179"/>
      <c r="E253" s="186" t="s">
        <v>928</v>
      </c>
      <c r="F253" s="190"/>
      <c r="G253" s="190"/>
      <c r="H253" s="173">
        <f t="shared" si="4"/>
        <v>0</v>
      </c>
      <c r="I253" s="173"/>
      <c r="J253" s="173"/>
    </row>
    <row r="254" spans="1:10" ht="22.8" hidden="1">
      <c r="A254" s="188">
        <v>2241</v>
      </c>
      <c r="B254" s="178" t="s">
        <v>214</v>
      </c>
      <c r="C254" s="179">
        <v>4</v>
      </c>
      <c r="D254" s="179">
        <v>1</v>
      </c>
      <c r="E254" s="186" t="s">
        <v>1175</v>
      </c>
      <c r="F254" s="226" t="s">
        <v>230</v>
      </c>
      <c r="G254" s="226"/>
      <c r="H254" s="173">
        <f t="shared" si="4"/>
        <v>0</v>
      </c>
      <c r="I254" s="173"/>
      <c r="J254" s="173"/>
    </row>
    <row r="255" spans="1:10" s="191" customFormat="1" ht="10.5" hidden="1" customHeight="1">
      <c r="A255" s="188"/>
      <c r="B255" s="178"/>
      <c r="C255" s="179"/>
      <c r="D255" s="179"/>
      <c r="E255" s="186" t="s">
        <v>928</v>
      </c>
      <c r="F255" s="190"/>
      <c r="G255" s="190"/>
      <c r="H255" s="173">
        <f t="shared" si="4"/>
        <v>0</v>
      </c>
      <c r="I255" s="173"/>
      <c r="J255" s="173"/>
    </row>
    <row r="256" spans="1:10" ht="14.25" customHeight="1">
      <c r="A256" s="188">
        <v>2250</v>
      </c>
      <c r="B256" s="178" t="s">
        <v>214</v>
      </c>
      <c r="C256" s="179">
        <v>5</v>
      </c>
      <c r="D256" s="179">
        <v>0</v>
      </c>
      <c r="E256" s="189" t="s">
        <v>1176</v>
      </c>
      <c r="F256" s="190" t="s">
        <v>232</v>
      </c>
      <c r="G256" s="190"/>
      <c r="H256" s="173">
        <f t="shared" si="4"/>
        <v>0</v>
      </c>
      <c r="I256" s="173"/>
      <c r="J256" s="173"/>
    </row>
    <row r="257" spans="1:10" s="191" customFormat="1" ht="1.5" hidden="1" customHeight="1">
      <c r="A257" s="188"/>
      <c r="B257" s="178"/>
      <c r="C257" s="179"/>
      <c r="D257" s="179"/>
      <c r="E257" s="186" t="s">
        <v>928</v>
      </c>
      <c r="F257" s="190"/>
      <c r="G257" s="190"/>
      <c r="H257" s="173">
        <f t="shared" si="4"/>
        <v>0</v>
      </c>
      <c r="I257" s="173"/>
      <c r="J257" s="173"/>
    </row>
    <row r="258" spans="1:10" hidden="1">
      <c r="A258" s="188">
        <v>2251</v>
      </c>
      <c r="B258" s="178" t="s">
        <v>214</v>
      </c>
      <c r="C258" s="179">
        <v>5</v>
      </c>
      <c r="D258" s="179">
        <v>1</v>
      </c>
      <c r="E258" s="186" t="s">
        <v>1176</v>
      </c>
      <c r="F258" s="226" t="s">
        <v>233</v>
      </c>
      <c r="G258" s="226"/>
      <c r="H258" s="173">
        <f t="shared" si="4"/>
        <v>0</v>
      </c>
      <c r="I258" s="173"/>
      <c r="J258" s="173"/>
    </row>
    <row r="259" spans="1:10" ht="34.200000000000003" hidden="1">
      <c r="A259" s="188"/>
      <c r="B259" s="178"/>
      <c r="C259" s="179"/>
      <c r="D259" s="179"/>
      <c r="E259" s="186" t="s">
        <v>930</v>
      </c>
      <c r="F259" s="187"/>
      <c r="G259" s="187"/>
      <c r="H259" s="173">
        <f t="shared" si="4"/>
        <v>0</v>
      </c>
      <c r="I259" s="173"/>
      <c r="J259" s="173"/>
    </row>
    <row r="260" spans="1:10" hidden="1">
      <c r="A260" s="188"/>
      <c r="B260" s="178"/>
      <c r="C260" s="179"/>
      <c r="D260" s="179"/>
      <c r="E260" s="186" t="s">
        <v>1144</v>
      </c>
      <c r="F260" s="187"/>
      <c r="G260" s="187"/>
      <c r="H260" s="173">
        <f t="shared" si="4"/>
        <v>0</v>
      </c>
      <c r="I260" s="173"/>
      <c r="J260" s="173"/>
    </row>
    <row r="261" spans="1:10" hidden="1">
      <c r="A261" s="188"/>
      <c r="B261" s="178"/>
      <c r="C261" s="179"/>
      <c r="D261" s="179"/>
      <c r="E261" s="186" t="s">
        <v>1144</v>
      </c>
      <c r="F261" s="187"/>
      <c r="G261" s="187"/>
      <c r="H261" s="173">
        <f t="shared" si="4"/>
        <v>0</v>
      </c>
      <c r="I261" s="173"/>
      <c r="J261" s="173"/>
    </row>
    <row r="262" spans="1:10" s="184" customFormat="1" ht="32.25" customHeight="1">
      <c r="A262" s="231">
        <v>2300</v>
      </c>
      <c r="B262" s="178" t="s">
        <v>234</v>
      </c>
      <c r="C262" s="179">
        <v>0</v>
      </c>
      <c r="D262" s="179">
        <v>0</v>
      </c>
      <c r="E262" s="235" t="s">
        <v>1177</v>
      </c>
      <c r="F262" s="232" t="s">
        <v>236</v>
      </c>
      <c r="G262" s="232"/>
      <c r="H262" s="173">
        <f t="shared" si="4"/>
        <v>0</v>
      </c>
      <c r="I262" s="182">
        <f>I264+I278+I284+I294+I300+I306+I312</f>
        <v>0</v>
      </c>
      <c r="J262" s="182">
        <f>J264+J278+J284+J294+J300+J306+J312</f>
        <v>0</v>
      </c>
    </row>
    <row r="263" spans="1:10" ht="1.5" hidden="1" customHeight="1">
      <c r="A263" s="185"/>
      <c r="B263" s="178"/>
      <c r="C263" s="179"/>
      <c r="D263" s="179"/>
      <c r="E263" s="186" t="s">
        <v>926</v>
      </c>
      <c r="F263" s="187"/>
      <c r="G263" s="187"/>
      <c r="H263" s="173">
        <f t="shared" si="4"/>
        <v>0</v>
      </c>
      <c r="I263" s="173"/>
      <c r="J263" s="173"/>
    </row>
    <row r="264" spans="1:10" ht="14.25" customHeight="1">
      <c r="A264" s="188">
        <v>2310</v>
      </c>
      <c r="B264" s="178" t="s">
        <v>234</v>
      </c>
      <c r="C264" s="179">
        <v>1</v>
      </c>
      <c r="D264" s="179">
        <v>0</v>
      </c>
      <c r="E264" s="189" t="s">
        <v>1178</v>
      </c>
      <c r="F264" s="190" t="s">
        <v>238</v>
      </c>
      <c r="G264" s="190"/>
      <c r="H264" s="173">
        <f t="shared" si="4"/>
        <v>0</v>
      </c>
      <c r="I264" s="173"/>
      <c r="J264" s="173"/>
    </row>
    <row r="265" spans="1:10" s="191" customFormat="1" ht="0.75" hidden="1" customHeight="1">
      <c r="A265" s="188"/>
      <c r="B265" s="178"/>
      <c r="C265" s="179"/>
      <c r="D265" s="179"/>
      <c r="E265" s="186" t="s">
        <v>928</v>
      </c>
      <c r="F265" s="190"/>
      <c r="G265" s="190"/>
      <c r="H265" s="173">
        <f t="shared" si="4"/>
        <v>0</v>
      </c>
      <c r="I265" s="173"/>
      <c r="J265" s="173"/>
    </row>
    <row r="266" spans="1:10" hidden="1">
      <c r="A266" s="188">
        <v>2311</v>
      </c>
      <c r="B266" s="178" t="s">
        <v>234</v>
      </c>
      <c r="C266" s="179">
        <v>1</v>
      </c>
      <c r="D266" s="179">
        <v>1</v>
      </c>
      <c r="E266" s="186" t="s">
        <v>1179</v>
      </c>
      <c r="F266" s="226" t="s">
        <v>240</v>
      </c>
      <c r="G266" s="226"/>
      <c r="H266" s="173">
        <f t="shared" si="4"/>
        <v>0</v>
      </c>
      <c r="I266" s="173"/>
      <c r="J266" s="173"/>
    </row>
    <row r="267" spans="1:10" ht="34.200000000000003" hidden="1">
      <c r="A267" s="188"/>
      <c r="B267" s="178"/>
      <c r="C267" s="179"/>
      <c r="D267" s="179"/>
      <c r="E267" s="186" t="s">
        <v>930</v>
      </c>
      <c r="F267" s="187"/>
      <c r="G267" s="187"/>
      <c r="H267" s="173">
        <f t="shared" si="4"/>
        <v>0</v>
      </c>
      <c r="I267" s="173"/>
      <c r="J267" s="173"/>
    </row>
    <row r="268" spans="1:10" hidden="1">
      <c r="A268" s="188"/>
      <c r="B268" s="178"/>
      <c r="C268" s="179"/>
      <c r="D268" s="179"/>
      <c r="E268" s="186" t="s">
        <v>1144</v>
      </c>
      <c r="F268" s="187"/>
      <c r="G268" s="187"/>
      <c r="H268" s="173">
        <f t="shared" si="4"/>
        <v>0</v>
      </c>
      <c r="I268" s="173"/>
      <c r="J268" s="173"/>
    </row>
    <row r="269" spans="1:10" hidden="1">
      <c r="A269" s="188"/>
      <c r="B269" s="178"/>
      <c r="C269" s="179"/>
      <c r="D269" s="179"/>
      <c r="E269" s="186" t="s">
        <v>1144</v>
      </c>
      <c r="F269" s="187"/>
      <c r="G269" s="187"/>
      <c r="H269" s="173">
        <f t="shared" si="4"/>
        <v>0</v>
      </c>
      <c r="I269" s="173"/>
      <c r="J269" s="173"/>
    </row>
    <row r="270" spans="1:10" hidden="1">
      <c r="A270" s="188">
        <v>2312</v>
      </c>
      <c r="B270" s="178" t="s">
        <v>234</v>
      </c>
      <c r="C270" s="179">
        <v>1</v>
      </c>
      <c r="D270" s="179">
        <v>2</v>
      </c>
      <c r="E270" s="186" t="s">
        <v>1180</v>
      </c>
      <c r="F270" s="226"/>
      <c r="G270" s="226"/>
      <c r="H270" s="173">
        <f t="shared" si="4"/>
        <v>0</v>
      </c>
      <c r="I270" s="173"/>
      <c r="J270" s="173"/>
    </row>
    <row r="271" spans="1:10" ht="34.200000000000003" hidden="1">
      <c r="A271" s="188"/>
      <c r="B271" s="178"/>
      <c r="C271" s="179"/>
      <c r="D271" s="179"/>
      <c r="E271" s="186" t="s">
        <v>930</v>
      </c>
      <c r="F271" s="187"/>
      <c r="G271" s="187"/>
      <c r="H271" s="173">
        <f t="shared" si="4"/>
        <v>0</v>
      </c>
      <c r="I271" s="173"/>
      <c r="J271" s="173"/>
    </row>
    <row r="272" spans="1:10" hidden="1">
      <c r="A272" s="188"/>
      <c r="B272" s="178"/>
      <c r="C272" s="179"/>
      <c r="D272" s="179"/>
      <c r="E272" s="186" t="s">
        <v>1144</v>
      </c>
      <c r="F272" s="187"/>
      <c r="G272" s="187"/>
      <c r="H272" s="173">
        <f t="shared" si="4"/>
        <v>0</v>
      </c>
      <c r="I272" s="173"/>
      <c r="J272" s="173"/>
    </row>
    <row r="273" spans="1:10" hidden="1">
      <c r="A273" s="188"/>
      <c r="B273" s="178"/>
      <c r="C273" s="179"/>
      <c r="D273" s="179"/>
      <c r="E273" s="186" t="s">
        <v>1144</v>
      </c>
      <c r="F273" s="187"/>
      <c r="G273" s="187"/>
      <c r="H273" s="173">
        <f t="shared" si="4"/>
        <v>0</v>
      </c>
      <c r="I273" s="173"/>
      <c r="J273" s="173"/>
    </row>
    <row r="274" spans="1:10" hidden="1">
      <c r="A274" s="188">
        <v>2313</v>
      </c>
      <c r="B274" s="178" t="s">
        <v>234</v>
      </c>
      <c r="C274" s="179">
        <v>1</v>
      </c>
      <c r="D274" s="179">
        <v>3</v>
      </c>
      <c r="E274" s="186" t="s">
        <v>1181</v>
      </c>
      <c r="F274" s="226"/>
      <c r="G274" s="226"/>
      <c r="H274" s="173">
        <f t="shared" si="4"/>
        <v>0</v>
      </c>
      <c r="I274" s="173"/>
      <c r="J274" s="173"/>
    </row>
    <row r="275" spans="1:10" ht="34.200000000000003" hidden="1">
      <c r="A275" s="188"/>
      <c r="B275" s="178"/>
      <c r="C275" s="179"/>
      <c r="D275" s="179"/>
      <c r="E275" s="186" t="s">
        <v>930</v>
      </c>
      <c r="F275" s="187"/>
      <c r="G275" s="187"/>
      <c r="H275" s="173">
        <f t="shared" si="4"/>
        <v>0</v>
      </c>
      <c r="I275" s="173"/>
      <c r="J275" s="173"/>
    </row>
    <row r="276" spans="1:10" hidden="1">
      <c r="A276" s="188"/>
      <c r="B276" s="178"/>
      <c r="C276" s="179"/>
      <c r="D276" s="179"/>
      <c r="E276" s="186" t="s">
        <v>1144</v>
      </c>
      <c r="F276" s="187"/>
      <c r="G276" s="187"/>
      <c r="H276" s="173">
        <f t="shared" si="4"/>
        <v>0</v>
      </c>
      <c r="I276" s="173"/>
      <c r="J276" s="173"/>
    </row>
    <row r="277" spans="1:10" hidden="1">
      <c r="A277" s="188"/>
      <c r="B277" s="178"/>
      <c r="C277" s="179"/>
      <c r="D277" s="179"/>
      <c r="E277" s="186" t="s">
        <v>1144</v>
      </c>
      <c r="F277" s="187"/>
      <c r="G277" s="187"/>
      <c r="H277" s="173">
        <f t="shared" si="4"/>
        <v>0</v>
      </c>
      <c r="I277" s="173"/>
      <c r="J277" s="173"/>
    </row>
    <row r="278" spans="1:10" ht="13.5" customHeight="1">
      <c r="A278" s="188">
        <v>2320</v>
      </c>
      <c r="B278" s="178" t="s">
        <v>234</v>
      </c>
      <c r="C278" s="179">
        <v>2</v>
      </c>
      <c r="D278" s="179">
        <v>0</v>
      </c>
      <c r="E278" s="189" t="s">
        <v>1182</v>
      </c>
      <c r="F278" s="190" t="s">
        <v>244</v>
      </c>
      <c r="G278" s="190"/>
      <c r="H278" s="173">
        <f t="shared" si="4"/>
        <v>0</v>
      </c>
      <c r="I278" s="173"/>
      <c r="J278" s="173"/>
    </row>
    <row r="279" spans="1:10" s="191" customFormat="1" ht="0.75" hidden="1" customHeight="1">
      <c r="A279" s="188"/>
      <c r="B279" s="178"/>
      <c r="C279" s="179"/>
      <c r="D279" s="179"/>
      <c r="E279" s="186" t="s">
        <v>928</v>
      </c>
      <c r="F279" s="190"/>
      <c r="G279" s="190"/>
      <c r="H279" s="173">
        <f t="shared" si="4"/>
        <v>0</v>
      </c>
      <c r="I279" s="173"/>
      <c r="J279" s="173"/>
    </row>
    <row r="280" spans="1:10" hidden="1">
      <c r="A280" s="188">
        <v>2321</v>
      </c>
      <c r="B280" s="178" t="s">
        <v>234</v>
      </c>
      <c r="C280" s="179">
        <v>2</v>
      </c>
      <c r="D280" s="179">
        <v>1</v>
      </c>
      <c r="E280" s="186" t="s">
        <v>1183</v>
      </c>
      <c r="F280" s="226" t="s">
        <v>246</v>
      </c>
      <c r="G280" s="226"/>
      <c r="H280" s="173">
        <f t="shared" si="4"/>
        <v>0</v>
      </c>
      <c r="I280" s="173"/>
      <c r="J280" s="173"/>
    </row>
    <row r="281" spans="1:10" ht="34.200000000000003" hidden="1">
      <c r="A281" s="188"/>
      <c r="B281" s="178"/>
      <c r="C281" s="179"/>
      <c r="D281" s="179"/>
      <c r="E281" s="186" t="s">
        <v>930</v>
      </c>
      <c r="F281" s="187"/>
      <c r="G281" s="187"/>
      <c r="H281" s="173">
        <f t="shared" si="4"/>
        <v>0</v>
      </c>
      <c r="I281" s="173"/>
      <c r="J281" s="173"/>
    </row>
    <row r="282" spans="1:10" hidden="1">
      <c r="A282" s="188"/>
      <c r="B282" s="178"/>
      <c r="C282" s="179"/>
      <c r="D282" s="179"/>
      <c r="E282" s="186" t="s">
        <v>1144</v>
      </c>
      <c r="F282" s="187"/>
      <c r="G282" s="187"/>
      <c r="H282" s="173">
        <f t="shared" si="4"/>
        <v>0</v>
      </c>
      <c r="I282" s="173"/>
      <c r="J282" s="173"/>
    </row>
    <row r="283" spans="1:10" hidden="1">
      <c r="A283" s="188"/>
      <c r="B283" s="178"/>
      <c r="C283" s="179"/>
      <c r="D283" s="179"/>
      <c r="E283" s="186" t="s">
        <v>1144</v>
      </c>
      <c r="F283" s="187"/>
      <c r="G283" s="187"/>
      <c r="H283" s="173">
        <f t="shared" si="4"/>
        <v>0</v>
      </c>
      <c r="I283" s="173"/>
      <c r="J283" s="173"/>
    </row>
    <row r="284" spans="1:10" ht="21.75" customHeight="1">
      <c r="A284" s="188">
        <v>2330</v>
      </c>
      <c r="B284" s="178" t="s">
        <v>234</v>
      </c>
      <c r="C284" s="179">
        <v>3</v>
      </c>
      <c r="D284" s="179">
        <v>0</v>
      </c>
      <c r="E284" s="189" t="s">
        <v>1184</v>
      </c>
      <c r="F284" s="190" t="s">
        <v>248</v>
      </c>
      <c r="G284" s="190"/>
      <c r="H284" s="173">
        <f t="shared" si="4"/>
        <v>0</v>
      </c>
      <c r="I284" s="173"/>
      <c r="J284" s="173"/>
    </row>
    <row r="285" spans="1:10" s="191" customFormat="1" ht="0.75" hidden="1" customHeight="1">
      <c r="A285" s="188"/>
      <c r="B285" s="178"/>
      <c r="C285" s="179"/>
      <c r="D285" s="179"/>
      <c r="E285" s="186" t="s">
        <v>928</v>
      </c>
      <c r="F285" s="190"/>
      <c r="G285" s="190"/>
      <c r="H285" s="173">
        <f t="shared" si="4"/>
        <v>0</v>
      </c>
      <c r="I285" s="173"/>
      <c r="J285" s="173"/>
    </row>
    <row r="286" spans="1:10" hidden="1">
      <c r="A286" s="188">
        <v>2331</v>
      </c>
      <c r="B286" s="178" t="s">
        <v>234</v>
      </c>
      <c r="C286" s="179">
        <v>3</v>
      </c>
      <c r="D286" s="179">
        <v>1</v>
      </c>
      <c r="E286" s="186" t="s">
        <v>1185</v>
      </c>
      <c r="F286" s="226" t="s">
        <v>250</v>
      </c>
      <c r="G286" s="226"/>
      <c r="H286" s="173">
        <f t="shared" si="4"/>
        <v>0</v>
      </c>
      <c r="I286" s="173"/>
      <c r="J286" s="173"/>
    </row>
    <row r="287" spans="1:10" ht="34.200000000000003" hidden="1">
      <c r="A287" s="188"/>
      <c r="B287" s="178"/>
      <c r="C287" s="179"/>
      <c r="D287" s="179"/>
      <c r="E287" s="186" t="s">
        <v>930</v>
      </c>
      <c r="F287" s="187"/>
      <c r="G287" s="187"/>
      <c r="H287" s="173">
        <f t="shared" si="4"/>
        <v>0</v>
      </c>
      <c r="I287" s="173"/>
      <c r="J287" s="173"/>
    </row>
    <row r="288" spans="1:10" hidden="1">
      <c r="A288" s="188"/>
      <c r="B288" s="178"/>
      <c r="C288" s="179"/>
      <c r="D288" s="179"/>
      <c r="E288" s="186" t="s">
        <v>1144</v>
      </c>
      <c r="F288" s="187"/>
      <c r="G288" s="187"/>
      <c r="H288" s="173">
        <f t="shared" si="4"/>
        <v>0</v>
      </c>
      <c r="I288" s="173"/>
      <c r="J288" s="173"/>
    </row>
    <row r="289" spans="1:10" hidden="1">
      <c r="A289" s="188"/>
      <c r="B289" s="178"/>
      <c r="C289" s="179"/>
      <c r="D289" s="179"/>
      <c r="E289" s="186" t="s">
        <v>1144</v>
      </c>
      <c r="F289" s="187"/>
      <c r="G289" s="187"/>
      <c r="H289" s="173">
        <f t="shared" si="4"/>
        <v>0</v>
      </c>
      <c r="I289" s="173"/>
      <c r="J289" s="173"/>
    </row>
    <row r="290" spans="1:10" hidden="1">
      <c r="A290" s="188">
        <v>2332</v>
      </c>
      <c r="B290" s="178" t="s">
        <v>234</v>
      </c>
      <c r="C290" s="179">
        <v>3</v>
      </c>
      <c r="D290" s="179">
        <v>2</v>
      </c>
      <c r="E290" s="186" t="s">
        <v>1186</v>
      </c>
      <c r="F290" s="226"/>
      <c r="G290" s="226"/>
      <c r="H290" s="173">
        <f t="shared" si="4"/>
        <v>0</v>
      </c>
      <c r="I290" s="173"/>
      <c r="J290" s="173"/>
    </row>
    <row r="291" spans="1:10" ht="34.200000000000003" hidden="1">
      <c r="A291" s="188"/>
      <c r="B291" s="178"/>
      <c r="C291" s="179"/>
      <c r="D291" s="179"/>
      <c r="E291" s="186" t="s">
        <v>930</v>
      </c>
      <c r="F291" s="187"/>
      <c r="G291" s="187"/>
      <c r="H291" s="173">
        <f t="shared" si="4"/>
        <v>0</v>
      </c>
      <c r="I291" s="173"/>
      <c r="J291" s="173"/>
    </row>
    <row r="292" spans="1:10" hidden="1">
      <c r="A292" s="188"/>
      <c r="B292" s="178"/>
      <c r="C292" s="179"/>
      <c r="D292" s="179"/>
      <c r="E292" s="186" t="s">
        <v>1144</v>
      </c>
      <c r="F292" s="187"/>
      <c r="G292" s="187"/>
      <c r="H292" s="173">
        <f t="shared" si="4"/>
        <v>0</v>
      </c>
      <c r="I292" s="173"/>
      <c r="J292" s="173"/>
    </row>
    <row r="293" spans="1:10" hidden="1">
      <c r="A293" s="188"/>
      <c r="B293" s="178"/>
      <c r="C293" s="179"/>
      <c r="D293" s="179"/>
      <c r="E293" s="186" t="s">
        <v>1144</v>
      </c>
      <c r="F293" s="187"/>
      <c r="G293" s="187"/>
      <c r="H293" s="173">
        <f t="shared" si="4"/>
        <v>0</v>
      </c>
      <c r="I293" s="173"/>
      <c r="J293" s="173"/>
    </row>
    <row r="294" spans="1:10" ht="12.75" customHeight="1">
      <c r="A294" s="188">
        <v>2340</v>
      </c>
      <c r="B294" s="178" t="s">
        <v>234</v>
      </c>
      <c r="C294" s="179">
        <v>4</v>
      </c>
      <c r="D294" s="179">
        <v>0</v>
      </c>
      <c r="E294" s="281" t="s">
        <v>1187</v>
      </c>
      <c r="F294" s="226"/>
      <c r="G294" s="226"/>
      <c r="H294" s="173">
        <f t="shared" ref="H294:H327" si="5">I294+J294</f>
        <v>0</v>
      </c>
      <c r="I294" s="173"/>
      <c r="J294" s="173"/>
    </row>
    <row r="295" spans="1:10" s="191" customFormat="1" ht="0.75" hidden="1" customHeight="1">
      <c r="A295" s="188"/>
      <c r="B295" s="178"/>
      <c r="C295" s="179"/>
      <c r="D295" s="179"/>
      <c r="E295" s="186" t="s">
        <v>928</v>
      </c>
      <c r="F295" s="190"/>
      <c r="G295" s="190"/>
      <c r="H295" s="173">
        <f t="shared" si="5"/>
        <v>0</v>
      </c>
      <c r="I295" s="173"/>
      <c r="J295" s="173"/>
    </row>
    <row r="296" spans="1:10" hidden="1">
      <c r="A296" s="188">
        <v>2341</v>
      </c>
      <c r="B296" s="178" t="s">
        <v>234</v>
      </c>
      <c r="C296" s="179">
        <v>4</v>
      </c>
      <c r="D296" s="179">
        <v>1</v>
      </c>
      <c r="E296" s="186" t="s">
        <v>1187</v>
      </c>
      <c r="F296" s="226"/>
      <c r="G296" s="226"/>
      <c r="H296" s="173">
        <f t="shared" si="5"/>
        <v>0</v>
      </c>
      <c r="I296" s="173"/>
      <c r="J296" s="173"/>
    </row>
    <row r="297" spans="1:10" ht="34.200000000000003" hidden="1">
      <c r="A297" s="188"/>
      <c r="B297" s="178"/>
      <c r="C297" s="179"/>
      <c r="D297" s="179"/>
      <c r="E297" s="186" t="s">
        <v>930</v>
      </c>
      <c r="F297" s="187"/>
      <c r="G297" s="187"/>
      <c r="H297" s="173">
        <f t="shared" si="5"/>
        <v>0</v>
      </c>
      <c r="I297" s="173"/>
      <c r="J297" s="173"/>
    </row>
    <row r="298" spans="1:10" hidden="1">
      <c r="A298" s="188"/>
      <c r="B298" s="178"/>
      <c r="C298" s="179"/>
      <c r="D298" s="179"/>
      <c r="E298" s="186" t="s">
        <v>1144</v>
      </c>
      <c r="F298" s="187"/>
      <c r="G298" s="187"/>
      <c r="H298" s="173">
        <f t="shared" si="5"/>
        <v>0</v>
      </c>
      <c r="I298" s="173"/>
      <c r="J298" s="173"/>
    </row>
    <row r="299" spans="1:10" hidden="1">
      <c r="A299" s="188"/>
      <c r="B299" s="178"/>
      <c r="C299" s="179"/>
      <c r="D299" s="179"/>
      <c r="E299" s="186" t="s">
        <v>1144</v>
      </c>
      <c r="F299" s="187"/>
      <c r="G299" s="187"/>
      <c r="H299" s="173">
        <f t="shared" si="5"/>
        <v>0</v>
      </c>
      <c r="I299" s="173"/>
      <c r="J299" s="173"/>
    </row>
    <row r="300" spans="1:10" ht="11.25" customHeight="1">
      <c r="A300" s="188">
        <v>2350</v>
      </c>
      <c r="B300" s="178" t="s">
        <v>234</v>
      </c>
      <c r="C300" s="179">
        <v>5</v>
      </c>
      <c r="D300" s="179">
        <v>0</v>
      </c>
      <c r="E300" s="189" t="s">
        <v>1188</v>
      </c>
      <c r="F300" s="190" t="s">
        <v>254</v>
      </c>
      <c r="G300" s="190"/>
      <c r="H300" s="173">
        <f t="shared" si="5"/>
        <v>0</v>
      </c>
      <c r="I300" s="173"/>
      <c r="J300" s="173"/>
    </row>
    <row r="301" spans="1:10" s="191" customFormat="1" ht="0.75" hidden="1" customHeight="1">
      <c r="A301" s="188"/>
      <c r="B301" s="178"/>
      <c r="C301" s="179"/>
      <c r="D301" s="179"/>
      <c r="E301" s="186" t="s">
        <v>928</v>
      </c>
      <c r="F301" s="190"/>
      <c r="G301" s="190"/>
      <c r="H301" s="173">
        <f t="shared" si="5"/>
        <v>0</v>
      </c>
      <c r="I301" s="173"/>
      <c r="J301" s="173"/>
    </row>
    <row r="302" spans="1:10" hidden="1">
      <c r="A302" s="188">
        <v>2351</v>
      </c>
      <c r="B302" s="178" t="s">
        <v>234</v>
      </c>
      <c r="C302" s="179">
        <v>5</v>
      </c>
      <c r="D302" s="179">
        <v>1</v>
      </c>
      <c r="E302" s="186" t="s">
        <v>1189</v>
      </c>
      <c r="F302" s="226" t="s">
        <v>254</v>
      </c>
      <c r="G302" s="226"/>
      <c r="H302" s="173">
        <f t="shared" si="5"/>
        <v>0</v>
      </c>
      <c r="I302" s="173"/>
      <c r="J302" s="173"/>
    </row>
    <row r="303" spans="1:10" ht="34.200000000000003" hidden="1">
      <c r="A303" s="188"/>
      <c r="B303" s="178"/>
      <c r="C303" s="179"/>
      <c r="D303" s="179"/>
      <c r="E303" s="186" t="s">
        <v>930</v>
      </c>
      <c r="F303" s="187"/>
      <c r="G303" s="187"/>
      <c r="H303" s="173">
        <f t="shared" si="5"/>
        <v>0</v>
      </c>
      <c r="I303" s="173"/>
      <c r="J303" s="173"/>
    </row>
    <row r="304" spans="1:10" hidden="1">
      <c r="A304" s="188"/>
      <c r="B304" s="178"/>
      <c r="C304" s="179"/>
      <c r="D304" s="179"/>
      <c r="E304" s="186" t="s">
        <v>1144</v>
      </c>
      <c r="F304" s="187"/>
      <c r="G304" s="187"/>
      <c r="H304" s="173">
        <f t="shared" si="5"/>
        <v>0</v>
      </c>
      <c r="I304" s="173"/>
      <c r="J304" s="173"/>
    </row>
    <row r="305" spans="1:10" hidden="1">
      <c r="A305" s="188"/>
      <c r="B305" s="178"/>
      <c r="C305" s="179"/>
      <c r="D305" s="179"/>
      <c r="E305" s="186" t="s">
        <v>1144</v>
      </c>
      <c r="F305" s="187"/>
      <c r="G305" s="187"/>
      <c r="H305" s="173">
        <f t="shared" si="5"/>
        <v>0</v>
      </c>
      <c r="I305" s="173"/>
      <c r="J305" s="173"/>
    </row>
    <row r="306" spans="1:10" ht="23.25" customHeight="1">
      <c r="A306" s="188">
        <v>2360</v>
      </c>
      <c r="B306" s="178" t="s">
        <v>234</v>
      </c>
      <c r="C306" s="179">
        <v>6</v>
      </c>
      <c r="D306" s="179">
        <v>0</v>
      </c>
      <c r="E306" s="189" t="s">
        <v>1190</v>
      </c>
      <c r="F306" s="190" t="s">
        <v>257</v>
      </c>
      <c r="G306" s="190"/>
      <c r="H306" s="173">
        <f t="shared" si="5"/>
        <v>0</v>
      </c>
      <c r="I306" s="173"/>
      <c r="J306" s="173"/>
    </row>
    <row r="307" spans="1:10" s="191" customFormat="1" ht="0.75" hidden="1" customHeight="1">
      <c r="A307" s="188"/>
      <c r="B307" s="178"/>
      <c r="C307" s="179"/>
      <c r="D307" s="179"/>
      <c r="E307" s="186" t="s">
        <v>928</v>
      </c>
      <c r="F307" s="190"/>
      <c r="G307" s="190"/>
      <c r="H307" s="173">
        <f t="shared" si="5"/>
        <v>0</v>
      </c>
      <c r="I307" s="173"/>
      <c r="J307" s="173"/>
    </row>
    <row r="308" spans="1:10" ht="34.200000000000003" hidden="1">
      <c r="A308" s="188">
        <v>2361</v>
      </c>
      <c r="B308" s="178" t="s">
        <v>234</v>
      </c>
      <c r="C308" s="179">
        <v>6</v>
      </c>
      <c r="D308" s="179">
        <v>1</v>
      </c>
      <c r="E308" s="186" t="s">
        <v>1190</v>
      </c>
      <c r="F308" s="226" t="s">
        <v>258</v>
      </c>
      <c r="G308" s="226"/>
      <c r="H308" s="173">
        <f t="shared" si="5"/>
        <v>0</v>
      </c>
      <c r="I308" s="173"/>
      <c r="J308" s="173"/>
    </row>
    <row r="309" spans="1:10" ht="34.200000000000003" hidden="1">
      <c r="A309" s="188"/>
      <c r="B309" s="178"/>
      <c r="C309" s="179"/>
      <c r="D309" s="179"/>
      <c r="E309" s="186" t="s">
        <v>930</v>
      </c>
      <c r="F309" s="187"/>
      <c r="G309" s="187"/>
      <c r="H309" s="173">
        <f t="shared" si="5"/>
        <v>0</v>
      </c>
      <c r="I309" s="173"/>
      <c r="J309" s="173"/>
    </row>
    <row r="310" spans="1:10" hidden="1">
      <c r="A310" s="188"/>
      <c r="B310" s="178"/>
      <c r="C310" s="179"/>
      <c r="D310" s="179"/>
      <c r="E310" s="186" t="s">
        <v>1144</v>
      </c>
      <c r="F310" s="187"/>
      <c r="G310" s="187"/>
      <c r="H310" s="173">
        <f t="shared" si="5"/>
        <v>0</v>
      </c>
      <c r="I310" s="173"/>
      <c r="J310" s="173"/>
    </row>
    <row r="311" spans="1:10" hidden="1">
      <c r="A311" s="188"/>
      <c r="B311" s="178"/>
      <c r="C311" s="179"/>
      <c r="D311" s="179"/>
      <c r="E311" s="186" t="s">
        <v>1144</v>
      </c>
      <c r="F311" s="187"/>
      <c r="G311" s="187"/>
      <c r="H311" s="173">
        <f t="shared" si="5"/>
        <v>0</v>
      </c>
      <c r="I311" s="173"/>
      <c r="J311" s="173"/>
    </row>
    <row r="312" spans="1:10" ht="22.5" customHeight="1">
      <c r="A312" s="188">
        <v>2370</v>
      </c>
      <c r="B312" s="178" t="s">
        <v>234</v>
      </c>
      <c r="C312" s="179">
        <v>7</v>
      </c>
      <c r="D312" s="179">
        <v>0</v>
      </c>
      <c r="E312" s="189" t="s">
        <v>1191</v>
      </c>
      <c r="F312" s="190" t="s">
        <v>260</v>
      </c>
      <c r="G312" s="190"/>
      <c r="H312" s="173">
        <f t="shared" si="5"/>
        <v>0</v>
      </c>
      <c r="I312" s="173"/>
      <c r="J312" s="173"/>
    </row>
    <row r="313" spans="1:10" s="191" customFormat="1" ht="0.75" hidden="1" customHeight="1">
      <c r="A313" s="188"/>
      <c r="B313" s="178"/>
      <c r="C313" s="179"/>
      <c r="D313" s="179"/>
      <c r="E313" s="186" t="s">
        <v>928</v>
      </c>
      <c r="F313" s="190"/>
      <c r="G313" s="190"/>
      <c r="H313" s="173">
        <f t="shared" si="5"/>
        <v>0</v>
      </c>
      <c r="I313" s="173"/>
      <c r="J313" s="173"/>
    </row>
    <row r="314" spans="1:10" ht="22.8" hidden="1">
      <c r="A314" s="188">
        <v>2371</v>
      </c>
      <c r="B314" s="178" t="s">
        <v>234</v>
      </c>
      <c r="C314" s="179">
        <v>7</v>
      </c>
      <c r="D314" s="179">
        <v>1</v>
      </c>
      <c r="E314" s="186" t="s">
        <v>1191</v>
      </c>
      <c r="F314" s="226" t="s">
        <v>262</v>
      </c>
      <c r="G314" s="226"/>
      <c r="H314" s="173">
        <f t="shared" si="5"/>
        <v>0</v>
      </c>
      <c r="I314" s="173"/>
      <c r="J314" s="173"/>
    </row>
    <row r="315" spans="1:10" ht="34.200000000000003" hidden="1">
      <c r="A315" s="188"/>
      <c r="B315" s="178"/>
      <c r="C315" s="179"/>
      <c r="D315" s="179"/>
      <c r="E315" s="186" t="s">
        <v>930</v>
      </c>
      <c r="F315" s="187"/>
      <c r="G315" s="187"/>
      <c r="H315" s="173">
        <f t="shared" si="5"/>
        <v>0</v>
      </c>
      <c r="I315" s="173"/>
      <c r="J315" s="173"/>
    </row>
    <row r="316" spans="1:10" hidden="1">
      <c r="A316" s="188"/>
      <c r="B316" s="178"/>
      <c r="C316" s="179"/>
      <c r="D316" s="179"/>
      <c r="E316" s="186" t="s">
        <v>1144</v>
      </c>
      <c r="F316" s="187"/>
      <c r="G316" s="187"/>
      <c r="H316" s="173">
        <f t="shared" si="5"/>
        <v>0</v>
      </c>
      <c r="I316" s="173"/>
      <c r="J316" s="173"/>
    </row>
    <row r="317" spans="1:10" hidden="1">
      <c r="A317" s="188"/>
      <c r="B317" s="178"/>
      <c r="C317" s="179"/>
      <c r="D317" s="179"/>
      <c r="E317" s="186" t="s">
        <v>1144</v>
      </c>
      <c r="F317" s="187"/>
      <c r="G317" s="187"/>
      <c r="H317" s="173">
        <f t="shared" si="5"/>
        <v>0</v>
      </c>
      <c r="I317" s="173"/>
      <c r="J317" s="173"/>
    </row>
    <row r="318" spans="1:10" s="184" customFormat="1" ht="32.25" customHeight="1">
      <c r="A318" s="231">
        <v>2400</v>
      </c>
      <c r="B318" s="178" t="s">
        <v>263</v>
      </c>
      <c r="C318" s="179">
        <v>0</v>
      </c>
      <c r="D318" s="179">
        <v>0</v>
      </c>
      <c r="E318" s="235" t="s">
        <v>1192</v>
      </c>
      <c r="F318" s="232" t="s">
        <v>265</v>
      </c>
      <c r="G318" s="232"/>
      <c r="H318" s="173">
        <f t="shared" si="5"/>
        <v>37544</v>
      </c>
      <c r="I318" s="182">
        <f>I320+I330+I353+I368+I382+I410+I416+I434+I456</f>
        <v>2544</v>
      </c>
      <c r="J318" s="182">
        <f>J320+J330+J353+J368+J382+J410+J416+J434+J456</f>
        <v>35000</v>
      </c>
    </row>
    <row r="319" spans="1:10" ht="11.25" hidden="1" customHeight="1">
      <c r="A319" s="185"/>
      <c r="B319" s="178"/>
      <c r="C319" s="179"/>
      <c r="D319" s="179"/>
      <c r="E319" s="186" t="s">
        <v>926</v>
      </c>
      <c r="F319" s="187"/>
      <c r="G319" s="187"/>
      <c r="H319" s="173">
        <f t="shared" si="5"/>
        <v>0</v>
      </c>
      <c r="I319" s="173"/>
      <c r="J319" s="173"/>
    </row>
    <row r="320" spans="1:10" ht="22.5" customHeight="1">
      <c r="A320" s="188">
        <v>2410</v>
      </c>
      <c r="B320" s="178" t="s">
        <v>263</v>
      </c>
      <c r="C320" s="179">
        <v>1</v>
      </c>
      <c r="D320" s="179">
        <v>0</v>
      </c>
      <c r="E320" s="189" t="s">
        <v>1193</v>
      </c>
      <c r="F320" s="190" t="s">
        <v>267</v>
      </c>
      <c r="G320" s="190"/>
      <c r="H320" s="173">
        <f t="shared" si="5"/>
        <v>0</v>
      </c>
      <c r="I320" s="173">
        <f>I322+I326</f>
        <v>0</v>
      </c>
      <c r="J320" s="173">
        <f>J322+J326</f>
        <v>0</v>
      </c>
    </row>
    <row r="321" spans="1:12" s="191" customFormat="1" ht="10.5" hidden="1" customHeight="1">
      <c r="A321" s="188"/>
      <c r="B321" s="178"/>
      <c r="C321" s="179"/>
      <c r="D321" s="179"/>
      <c r="E321" s="186" t="s">
        <v>928</v>
      </c>
      <c r="F321" s="190"/>
      <c r="G321" s="190"/>
      <c r="H321" s="173">
        <f t="shared" si="5"/>
        <v>0</v>
      </c>
      <c r="I321" s="173"/>
      <c r="J321" s="173"/>
    </row>
    <row r="322" spans="1:12" ht="22.5" customHeight="1">
      <c r="A322" s="188">
        <v>2411</v>
      </c>
      <c r="B322" s="178" t="s">
        <v>263</v>
      </c>
      <c r="C322" s="179">
        <v>1</v>
      </c>
      <c r="D322" s="179">
        <v>1</v>
      </c>
      <c r="E322" s="186" t="s">
        <v>1194</v>
      </c>
      <c r="F322" s="187" t="s">
        <v>269</v>
      </c>
      <c r="G322" s="187"/>
      <c r="H322" s="173">
        <f t="shared" si="5"/>
        <v>0</v>
      </c>
      <c r="I322" s="173"/>
      <c r="J322" s="173"/>
      <c r="L322" s="276"/>
    </row>
    <row r="323" spans="1:12" ht="11.25" hidden="1" customHeight="1">
      <c r="A323" s="188"/>
      <c r="B323" s="178"/>
      <c r="C323" s="179"/>
      <c r="D323" s="179"/>
      <c r="E323" s="186" t="s">
        <v>930</v>
      </c>
      <c r="F323" s="187"/>
      <c r="G323" s="187"/>
      <c r="H323" s="173">
        <f t="shared" si="5"/>
        <v>0</v>
      </c>
      <c r="I323" s="173"/>
      <c r="J323" s="173"/>
    </row>
    <row r="324" spans="1:12" ht="9" hidden="1" customHeight="1">
      <c r="A324" s="188"/>
      <c r="B324" s="178"/>
      <c r="C324" s="179"/>
      <c r="D324" s="179"/>
      <c r="E324" s="186" t="s">
        <v>1144</v>
      </c>
      <c r="F324" s="187"/>
      <c r="G324" s="187"/>
      <c r="H324" s="173">
        <f t="shared" si="5"/>
        <v>0</v>
      </c>
      <c r="I324" s="173"/>
      <c r="J324" s="173"/>
    </row>
    <row r="325" spans="1:12" ht="10.5" hidden="1" customHeight="1">
      <c r="A325" s="188"/>
      <c r="B325" s="178"/>
      <c r="C325" s="179"/>
      <c r="D325" s="179"/>
      <c r="E325" s="186" t="s">
        <v>1144</v>
      </c>
      <c r="F325" s="187"/>
      <c r="G325" s="187"/>
      <c r="H325" s="173">
        <f t="shared" si="5"/>
        <v>0</v>
      </c>
      <c r="I325" s="173"/>
      <c r="J325" s="173"/>
    </row>
    <row r="326" spans="1:12" ht="21.75" customHeight="1">
      <c r="A326" s="188">
        <v>2412</v>
      </c>
      <c r="B326" s="178" t="s">
        <v>263</v>
      </c>
      <c r="C326" s="179">
        <v>1</v>
      </c>
      <c r="D326" s="179">
        <v>2</v>
      </c>
      <c r="E326" s="186" t="s">
        <v>1195</v>
      </c>
      <c r="F326" s="226" t="s">
        <v>271</v>
      </c>
      <c r="G326" s="226"/>
      <c r="H326" s="173">
        <f t="shared" si="5"/>
        <v>0</v>
      </c>
      <c r="I326" s="173"/>
      <c r="J326" s="173"/>
    </row>
    <row r="327" spans="1:12" ht="0.75" hidden="1" customHeight="1">
      <c r="A327" s="188"/>
      <c r="B327" s="178"/>
      <c r="C327" s="179"/>
      <c r="D327" s="179"/>
      <c r="E327" s="186" t="s">
        <v>930</v>
      </c>
      <c r="F327" s="187"/>
      <c r="G327" s="187"/>
      <c r="H327" s="173">
        <f t="shared" si="5"/>
        <v>0</v>
      </c>
      <c r="I327" s="173"/>
      <c r="J327" s="173"/>
    </row>
    <row r="328" spans="1:12" ht="6.75" hidden="1" customHeight="1">
      <c r="A328" s="188"/>
      <c r="B328" s="178"/>
      <c r="C328" s="179"/>
      <c r="D328" s="179"/>
      <c r="E328" s="186" t="s">
        <v>1144</v>
      </c>
      <c r="F328" s="187"/>
      <c r="G328" s="187"/>
      <c r="H328" s="173"/>
      <c r="I328" s="173"/>
      <c r="J328" s="173"/>
    </row>
    <row r="329" spans="1:12" ht="8.25" hidden="1" customHeight="1">
      <c r="A329" s="188"/>
      <c r="B329" s="178"/>
      <c r="C329" s="179"/>
      <c r="D329" s="179"/>
      <c r="E329" s="186" t="s">
        <v>1144</v>
      </c>
      <c r="F329" s="187"/>
      <c r="G329" s="187"/>
      <c r="H329" s="173"/>
      <c r="I329" s="173"/>
      <c r="J329" s="173"/>
    </row>
    <row r="330" spans="1:12" ht="22.8">
      <c r="A330" s="188">
        <v>2420</v>
      </c>
      <c r="B330" s="178" t="s">
        <v>263</v>
      </c>
      <c r="C330" s="179">
        <v>2</v>
      </c>
      <c r="D330" s="179">
        <v>0</v>
      </c>
      <c r="E330" s="189" t="s">
        <v>1196</v>
      </c>
      <c r="F330" s="190" t="s">
        <v>273</v>
      </c>
      <c r="G330" s="190"/>
      <c r="H330" s="173">
        <f t="shared" ref="H330:H405" si="6">I330+J330</f>
        <v>744</v>
      </c>
      <c r="I330" s="173">
        <f>I332+I341+I345+I349</f>
        <v>744</v>
      </c>
      <c r="J330" s="173">
        <f>J332+J341+J345+J349</f>
        <v>0</v>
      </c>
    </row>
    <row r="331" spans="1:12" s="191" customFormat="1" ht="10.5" hidden="1" customHeight="1">
      <c r="A331" s="188"/>
      <c r="B331" s="178"/>
      <c r="C331" s="179"/>
      <c r="D331" s="179"/>
      <c r="E331" s="186" t="s">
        <v>928</v>
      </c>
      <c r="F331" s="190"/>
      <c r="G331" s="190"/>
      <c r="H331" s="173">
        <f t="shared" si="6"/>
        <v>0</v>
      </c>
      <c r="I331" s="173"/>
      <c r="J331" s="173"/>
    </row>
    <row r="332" spans="1:12" ht="14.25" customHeight="1">
      <c r="A332" s="188">
        <v>2421</v>
      </c>
      <c r="B332" s="178" t="s">
        <v>263</v>
      </c>
      <c r="C332" s="179">
        <v>2</v>
      </c>
      <c r="D332" s="179">
        <v>1</v>
      </c>
      <c r="E332" s="186" t="s">
        <v>1197</v>
      </c>
      <c r="F332" s="226" t="s">
        <v>275</v>
      </c>
      <c r="G332" s="226"/>
      <c r="H332" s="173">
        <f t="shared" si="6"/>
        <v>744</v>
      </c>
      <c r="I332" s="173">
        <f>[1]գյուղատնտ55!F32+[1]patvir!F32</f>
        <v>744</v>
      </c>
      <c r="J332" s="173">
        <f>[1]գյուղատնտ55!F134</f>
        <v>0</v>
      </c>
    </row>
    <row r="333" spans="1:12" ht="0.75" hidden="1" customHeight="1">
      <c r="A333" s="188"/>
      <c r="B333" s="178"/>
      <c r="C333" s="179"/>
      <c r="D333" s="179"/>
      <c r="E333" s="186" t="s">
        <v>930</v>
      </c>
      <c r="F333" s="187"/>
      <c r="G333" s="187"/>
      <c r="H333" s="173">
        <f t="shared" si="6"/>
        <v>0</v>
      </c>
      <c r="I333" s="173"/>
      <c r="J333" s="173"/>
    </row>
    <row r="334" spans="1:12" ht="13.5" customHeight="1">
      <c r="A334" s="188"/>
      <c r="B334" s="178"/>
      <c r="C334" s="179"/>
      <c r="D334" s="179"/>
      <c r="E334" s="199" t="s">
        <v>986</v>
      </c>
      <c r="F334" s="187"/>
      <c r="G334" s="236">
        <v>423900</v>
      </c>
      <c r="H334" s="173">
        <f t="shared" si="6"/>
        <v>0</v>
      </c>
      <c r="I334" s="173">
        <f>[1]գյուղատնտ55!F63</f>
        <v>0</v>
      </c>
      <c r="J334" s="173"/>
    </row>
    <row r="335" spans="1:12" ht="12" customHeight="1">
      <c r="A335" s="188"/>
      <c r="B335" s="178"/>
      <c r="C335" s="179"/>
      <c r="D335" s="179"/>
      <c r="E335" s="199" t="s">
        <v>989</v>
      </c>
      <c r="F335" s="234" t="s">
        <v>990</v>
      </c>
      <c r="G335" s="234" t="s">
        <v>990</v>
      </c>
      <c r="H335" s="173">
        <f t="shared" si="6"/>
        <v>0</v>
      </c>
      <c r="I335" s="173">
        <f>'[1]գյուղատնտ. ամփոփ'!F65+[1]գյուղատնտ55!F65</f>
        <v>0</v>
      </c>
      <c r="J335" s="173"/>
    </row>
    <row r="336" spans="1:12" ht="15.75" customHeight="1">
      <c r="A336" s="188"/>
      <c r="B336" s="178"/>
      <c r="C336" s="179"/>
      <c r="D336" s="179"/>
      <c r="E336" s="199" t="s">
        <v>999</v>
      </c>
      <c r="F336" s="187"/>
      <c r="G336" s="234" t="s">
        <v>1000</v>
      </c>
      <c r="H336" s="173">
        <f t="shared" si="6"/>
        <v>0</v>
      </c>
      <c r="I336" s="173">
        <f>'[1]գյուղատնտ. ամփոփ'!F71+[1]գյուղատնտ55!F71</f>
        <v>0</v>
      </c>
      <c r="J336" s="173"/>
    </row>
    <row r="337" spans="1:10" ht="15.75" customHeight="1">
      <c r="A337" s="188"/>
      <c r="B337" s="178"/>
      <c r="C337" s="179"/>
      <c r="D337" s="179"/>
      <c r="E337" s="199" t="s">
        <v>1198</v>
      </c>
      <c r="F337" s="187"/>
      <c r="G337" s="234" t="s">
        <v>1199</v>
      </c>
      <c r="H337" s="173">
        <f>I337+J337</f>
        <v>0</v>
      </c>
      <c r="I337" s="173">
        <f>[1]գյուղատնտ55!F119</f>
        <v>0</v>
      </c>
      <c r="J337" s="173"/>
    </row>
    <row r="338" spans="1:10" ht="15.75" customHeight="1">
      <c r="A338" s="188"/>
      <c r="B338" s="178"/>
      <c r="C338" s="179"/>
      <c r="D338" s="179"/>
      <c r="E338" s="225" t="s">
        <v>1104</v>
      </c>
      <c r="F338" s="187"/>
      <c r="G338" s="234" t="s">
        <v>1105</v>
      </c>
      <c r="H338" s="173">
        <f>I338+J338</f>
        <v>0</v>
      </c>
      <c r="I338" s="173"/>
      <c r="J338" s="173">
        <f>[1]գյուղատնտ55!F139</f>
        <v>0</v>
      </c>
    </row>
    <row r="339" spans="1:10" ht="15.75" customHeight="1">
      <c r="A339" s="188"/>
      <c r="B339" s="178"/>
      <c r="C339" s="179"/>
      <c r="D339" s="179"/>
      <c r="E339" s="225" t="s">
        <v>1108</v>
      </c>
      <c r="F339" s="187"/>
      <c r="G339" s="234" t="s">
        <v>1109</v>
      </c>
      <c r="H339" s="173">
        <f>I339+J339</f>
        <v>0</v>
      </c>
      <c r="I339" s="173"/>
      <c r="J339" s="173">
        <f>[1]գյուղատնտ55!F141</f>
        <v>0</v>
      </c>
    </row>
    <row r="340" spans="1:10" ht="15.75" customHeight="1">
      <c r="A340" s="188"/>
      <c r="B340" s="178"/>
      <c r="C340" s="179"/>
      <c r="D340" s="179"/>
      <c r="E340" s="225" t="s">
        <v>1112</v>
      </c>
      <c r="F340" s="187"/>
      <c r="G340" s="234" t="s">
        <v>1113</v>
      </c>
      <c r="H340" s="173">
        <f>I340+J340</f>
        <v>0</v>
      </c>
      <c r="I340" s="173"/>
      <c r="J340" s="173">
        <f>[1]գյուղատնտ55!F143</f>
        <v>0</v>
      </c>
    </row>
    <row r="341" spans="1:10" ht="15.75" customHeight="1">
      <c r="A341" s="188">
        <v>2422</v>
      </c>
      <c r="B341" s="178" t="s">
        <v>263</v>
      </c>
      <c r="C341" s="179">
        <v>2</v>
      </c>
      <c r="D341" s="179">
        <v>2</v>
      </c>
      <c r="E341" s="186" t="s">
        <v>1200</v>
      </c>
      <c r="F341" s="226" t="s">
        <v>277</v>
      </c>
      <c r="G341" s="226"/>
      <c r="H341" s="173">
        <f t="shared" si="6"/>
        <v>0</v>
      </c>
      <c r="I341" s="173"/>
      <c r="J341" s="173"/>
    </row>
    <row r="342" spans="1:10" ht="0.75" hidden="1" customHeight="1">
      <c r="A342" s="188"/>
      <c r="B342" s="178"/>
      <c r="C342" s="179"/>
      <c r="D342" s="179"/>
      <c r="E342" s="186" t="s">
        <v>930</v>
      </c>
      <c r="F342" s="187"/>
      <c r="G342" s="187"/>
      <c r="H342" s="173">
        <f t="shared" si="6"/>
        <v>0</v>
      </c>
      <c r="I342" s="173"/>
      <c r="J342" s="173"/>
    </row>
    <row r="343" spans="1:10" ht="0.75" hidden="1" customHeight="1">
      <c r="A343" s="188"/>
      <c r="B343" s="178"/>
      <c r="C343" s="179"/>
      <c r="D343" s="179"/>
      <c r="E343" s="186" t="s">
        <v>1144</v>
      </c>
      <c r="F343" s="187"/>
      <c r="G343" s="187"/>
      <c r="H343" s="173">
        <f t="shared" si="6"/>
        <v>0</v>
      </c>
      <c r="I343" s="173"/>
      <c r="J343" s="173"/>
    </row>
    <row r="344" spans="1:10" hidden="1">
      <c r="A344" s="188"/>
      <c r="B344" s="178"/>
      <c r="C344" s="179"/>
      <c r="D344" s="179"/>
      <c r="E344" s="186" t="s">
        <v>1144</v>
      </c>
      <c r="F344" s="187"/>
      <c r="G344" s="187"/>
      <c r="H344" s="173">
        <f t="shared" si="6"/>
        <v>0</v>
      </c>
      <c r="I344" s="173"/>
      <c r="J344" s="173"/>
    </row>
    <row r="345" spans="1:10" ht="13.5" customHeight="1">
      <c r="A345" s="188">
        <v>2423</v>
      </c>
      <c r="B345" s="178" t="s">
        <v>263</v>
      </c>
      <c r="C345" s="179">
        <v>2</v>
      </c>
      <c r="D345" s="179">
        <v>3</v>
      </c>
      <c r="E345" s="186" t="s">
        <v>1201</v>
      </c>
      <c r="F345" s="226" t="s">
        <v>279</v>
      </c>
      <c r="G345" s="226"/>
      <c r="H345" s="173">
        <f t="shared" si="6"/>
        <v>0</v>
      </c>
      <c r="I345" s="173"/>
      <c r="J345" s="173"/>
    </row>
    <row r="346" spans="1:10" ht="0.75" hidden="1" customHeight="1">
      <c r="A346" s="188"/>
      <c r="B346" s="178"/>
      <c r="C346" s="179"/>
      <c r="D346" s="179"/>
      <c r="E346" s="186" t="s">
        <v>930</v>
      </c>
      <c r="F346" s="187"/>
      <c r="G346" s="187"/>
      <c r="H346" s="173">
        <f t="shared" si="6"/>
        <v>0</v>
      </c>
      <c r="I346" s="173"/>
      <c r="J346" s="173"/>
    </row>
    <row r="347" spans="1:10" hidden="1">
      <c r="A347" s="188"/>
      <c r="B347" s="178"/>
      <c r="C347" s="179"/>
      <c r="D347" s="179"/>
      <c r="E347" s="186" t="s">
        <v>1144</v>
      </c>
      <c r="F347" s="187"/>
      <c r="G347" s="187"/>
      <c r="H347" s="173">
        <f t="shared" si="6"/>
        <v>0</v>
      </c>
      <c r="I347" s="173"/>
      <c r="J347" s="173"/>
    </row>
    <row r="348" spans="1:10" hidden="1">
      <c r="A348" s="188"/>
      <c r="B348" s="178"/>
      <c r="C348" s="179"/>
      <c r="D348" s="179"/>
      <c r="E348" s="186" t="s">
        <v>1144</v>
      </c>
      <c r="F348" s="187"/>
      <c r="G348" s="187"/>
      <c r="H348" s="173">
        <f t="shared" si="6"/>
        <v>0</v>
      </c>
      <c r="I348" s="173"/>
      <c r="J348" s="173"/>
    </row>
    <row r="349" spans="1:10" ht="13.5" customHeight="1">
      <c r="A349" s="188">
        <v>2424</v>
      </c>
      <c r="B349" s="178" t="s">
        <v>263</v>
      </c>
      <c r="C349" s="179">
        <v>2</v>
      </c>
      <c r="D349" s="179">
        <v>4</v>
      </c>
      <c r="E349" s="186" t="s">
        <v>1202</v>
      </c>
      <c r="F349" s="226"/>
      <c r="G349" s="226"/>
      <c r="H349" s="173">
        <f t="shared" si="6"/>
        <v>0</v>
      </c>
      <c r="I349" s="173"/>
      <c r="J349" s="173"/>
    </row>
    <row r="350" spans="1:10" ht="0.75" hidden="1" customHeight="1">
      <c r="A350" s="188"/>
      <c r="B350" s="178"/>
      <c r="C350" s="179"/>
      <c r="D350" s="179"/>
      <c r="E350" s="186" t="s">
        <v>930</v>
      </c>
      <c r="F350" s="187"/>
      <c r="G350" s="187"/>
      <c r="H350" s="173">
        <f t="shared" si="6"/>
        <v>0</v>
      </c>
      <c r="I350" s="173"/>
      <c r="J350" s="173"/>
    </row>
    <row r="351" spans="1:10" hidden="1">
      <c r="A351" s="188"/>
      <c r="B351" s="178"/>
      <c r="C351" s="179"/>
      <c r="D351" s="179"/>
      <c r="E351" s="186" t="s">
        <v>1144</v>
      </c>
      <c r="F351" s="187"/>
      <c r="G351" s="187"/>
      <c r="H351" s="173">
        <f t="shared" si="6"/>
        <v>0</v>
      </c>
      <c r="I351" s="173"/>
      <c r="J351" s="173"/>
    </row>
    <row r="352" spans="1:10" hidden="1">
      <c r="A352" s="188"/>
      <c r="B352" s="178"/>
      <c r="C352" s="179"/>
      <c r="D352" s="179"/>
      <c r="E352" s="186" t="s">
        <v>1144</v>
      </c>
      <c r="F352" s="187"/>
      <c r="G352" s="187"/>
      <c r="H352" s="173">
        <f t="shared" si="6"/>
        <v>0</v>
      </c>
      <c r="I352" s="173"/>
      <c r="J352" s="173"/>
    </row>
    <row r="353" spans="1:10" ht="13.5" customHeight="1">
      <c r="A353" s="188">
        <v>2430</v>
      </c>
      <c r="B353" s="178" t="s">
        <v>263</v>
      </c>
      <c r="C353" s="179">
        <v>3</v>
      </c>
      <c r="D353" s="179">
        <v>0</v>
      </c>
      <c r="E353" s="189" t="s">
        <v>1203</v>
      </c>
      <c r="F353" s="190" t="s">
        <v>282</v>
      </c>
      <c r="G353" s="190"/>
      <c r="H353" s="173">
        <f t="shared" si="6"/>
        <v>0</v>
      </c>
      <c r="I353" s="173">
        <f>I355+I359+I364</f>
        <v>0</v>
      </c>
      <c r="J353" s="173">
        <f>J355+J359+J364</f>
        <v>0</v>
      </c>
    </row>
    <row r="354" spans="1:10" s="191" customFormat="1" ht="0.75" hidden="1" customHeight="1">
      <c r="A354" s="188"/>
      <c r="B354" s="178"/>
      <c r="C354" s="179"/>
      <c r="D354" s="179"/>
      <c r="E354" s="186" t="s">
        <v>928</v>
      </c>
      <c r="F354" s="190"/>
      <c r="G354" s="190"/>
      <c r="H354" s="173">
        <f t="shared" si="6"/>
        <v>0</v>
      </c>
      <c r="I354" s="173"/>
      <c r="J354" s="173"/>
    </row>
    <row r="355" spans="1:10" ht="14.25" customHeight="1">
      <c r="A355" s="188">
        <v>2431</v>
      </c>
      <c r="B355" s="178" t="s">
        <v>263</v>
      </c>
      <c r="C355" s="179">
        <v>3</v>
      </c>
      <c r="D355" s="179">
        <v>1</v>
      </c>
      <c r="E355" s="186" t="s">
        <v>1204</v>
      </c>
      <c r="F355" s="226" t="s">
        <v>284</v>
      </c>
      <c r="G355" s="226"/>
      <c r="H355" s="173">
        <f t="shared" si="6"/>
        <v>0</v>
      </c>
      <c r="I355" s="173"/>
      <c r="J355" s="173"/>
    </row>
    <row r="356" spans="1:10" ht="24" hidden="1" customHeight="1">
      <c r="A356" s="188"/>
      <c r="B356" s="178"/>
      <c r="C356" s="179"/>
      <c r="D356" s="179"/>
      <c r="E356" s="186" t="s">
        <v>930</v>
      </c>
      <c r="F356" s="187"/>
      <c r="G356" s="187"/>
      <c r="H356" s="173">
        <f t="shared" si="6"/>
        <v>0</v>
      </c>
      <c r="I356" s="173"/>
      <c r="J356" s="173"/>
    </row>
    <row r="357" spans="1:10" ht="0.75" hidden="1" customHeight="1">
      <c r="A357" s="188"/>
      <c r="B357" s="178"/>
      <c r="C357" s="179"/>
      <c r="D357" s="179"/>
      <c r="E357" s="186" t="s">
        <v>1144</v>
      </c>
      <c r="F357" s="187"/>
      <c r="G357" s="187"/>
      <c r="H357" s="173">
        <f t="shared" si="6"/>
        <v>0</v>
      </c>
      <c r="I357" s="173"/>
      <c r="J357" s="173"/>
    </row>
    <row r="358" spans="1:10" hidden="1">
      <c r="A358" s="188"/>
      <c r="B358" s="178"/>
      <c r="C358" s="179"/>
      <c r="D358" s="179"/>
      <c r="E358" s="186" t="s">
        <v>1144</v>
      </c>
      <c r="F358" s="187"/>
      <c r="G358" s="187"/>
      <c r="H358" s="173">
        <f t="shared" si="6"/>
        <v>0</v>
      </c>
      <c r="I358" s="173"/>
      <c r="J358" s="173"/>
    </row>
    <row r="359" spans="1:10" ht="15" customHeight="1">
      <c r="A359" s="188">
        <v>2432</v>
      </c>
      <c r="B359" s="178" t="s">
        <v>263</v>
      </c>
      <c r="C359" s="179">
        <v>3</v>
      </c>
      <c r="D359" s="179">
        <v>2</v>
      </c>
      <c r="E359" s="186" t="s">
        <v>1205</v>
      </c>
      <c r="F359" s="226" t="s">
        <v>286</v>
      </c>
      <c r="G359" s="226"/>
      <c r="H359" s="173">
        <f t="shared" si="6"/>
        <v>0</v>
      </c>
      <c r="I359" s="173">
        <f>'[1]arandzin gaz'!F32</f>
        <v>0</v>
      </c>
      <c r="J359" s="173">
        <f>'[1]arandzin gaz'!F134</f>
        <v>0</v>
      </c>
    </row>
    <row r="360" spans="1:10" ht="17.25" customHeight="1">
      <c r="A360" s="188"/>
      <c r="B360" s="178"/>
      <c r="C360" s="179"/>
      <c r="D360" s="179"/>
      <c r="E360" s="186" t="s">
        <v>930</v>
      </c>
      <c r="F360" s="187"/>
      <c r="G360" s="187"/>
      <c r="H360" s="173">
        <f t="shared" si="6"/>
        <v>0</v>
      </c>
      <c r="I360" s="173"/>
      <c r="J360" s="173"/>
    </row>
    <row r="361" spans="1:10" ht="17.25" customHeight="1">
      <c r="A361" s="188"/>
      <c r="B361" s="178"/>
      <c r="C361" s="179"/>
      <c r="D361" s="179"/>
      <c r="E361" s="199" t="s">
        <v>989</v>
      </c>
      <c r="F361" s="234" t="s">
        <v>990</v>
      </c>
      <c r="G361" s="234" t="s">
        <v>990</v>
      </c>
      <c r="H361" s="173">
        <f t="shared" si="6"/>
        <v>0</v>
      </c>
      <c r="I361" s="173">
        <f>'[1]arandzin gaz'!F65</f>
        <v>0</v>
      </c>
      <c r="J361" s="173"/>
    </row>
    <row r="362" spans="1:10" ht="15.75" customHeight="1">
      <c r="A362" s="188"/>
      <c r="B362" s="178"/>
      <c r="C362" s="179"/>
      <c r="D362" s="179"/>
      <c r="E362" s="225" t="s">
        <v>1104</v>
      </c>
      <c r="F362" s="187"/>
      <c r="G362" s="219" t="s">
        <v>1105</v>
      </c>
      <c r="H362" s="173">
        <f t="shared" si="6"/>
        <v>0</v>
      </c>
      <c r="I362" s="173"/>
      <c r="J362" s="173">
        <f>'[1]arandzin gaz'!F139</f>
        <v>0</v>
      </c>
    </row>
    <row r="363" spans="1:10" ht="14.25" customHeight="1">
      <c r="A363" s="188"/>
      <c r="B363" s="178"/>
      <c r="C363" s="179"/>
      <c r="D363" s="179"/>
      <c r="E363" s="229" t="s">
        <v>1120</v>
      </c>
      <c r="F363" s="187"/>
      <c r="G363" s="236">
        <v>513400</v>
      </c>
      <c r="H363" s="173">
        <f t="shared" si="6"/>
        <v>0</v>
      </c>
      <c r="I363" s="173"/>
      <c r="J363" s="173">
        <f>'[1]arandzin gaz'!F146</f>
        <v>0</v>
      </c>
    </row>
    <row r="364" spans="1:10" ht="14.25" customHeight="1">
      <c r="A364" s="188">
        <v>2433</v>
      </c>
      <c r="B364" s="178" t="s">
        <v>263</v>
      </c>
      <c r="C364" s="179">
        <v>3</v>
      </c>
      <c r="D364" s="179">
        <v>3</v>
      </c>
      <c r="E364" s="186" t="s">
        <v>1206</v>
      </c>
      <c r="F364" s="226" t="s">
        <v>288</v>
      </c>
      <c r="G364" s="226"/>
      <c r="H364" s="173">
        <f t="shared" si="6"/>
        <v>0</v>
      </c>
      <c r="I364" s="173"/>
      <c r="J364" s="173"/>
    </row>
    <row r="365" spans="1:10" ht="23.25" hidden="1" customHeight="1">
      <c r="A365" s="188"/>
      <c r="B365" s="178"/>
      <c r="C365" s="179"/>
      <c r="D365" s="179"/>
      <c r="E365" s="186" t="s">
        <v>930</v>
      </c>
      <c r="F365" s="187"/>
      <c r="G365" s="187"/>
      <c r="H365" s="173">
        <f t="shared" si="6"/>
        <v>0</v>
      </c>
      <c r="I365" s="173"/>
      <c r="J365" s="173"/>
    </row>
    <row r="366" spans="1:10" hidden="1">
      <c r="A366" s="188"/>
      <c r="B366" s="178"/>
      <c r="C366" s="179"/>
      <c r="D366" s="179"/>
      <c r="E366" s="186" t="s">
        <v>1144</v>
      </c>
      <c r="F366" s="187"/>
      <c r="G366" s="187"/>
      <c r="H366" s="173">
        <f t="shared" si="6"/>
        <v>0</v>
      </c>
      <c r="I366" s="173"/>
      <c r="J366" s="173"/>
    </row>
    <row r="367" spans="1:10" hidden="1">
      <c r="A367" s="188"/>
      <c r="B367" s="178"/>
      <c r="C367" s="179"/>
      <c r="D367" s="179"/>
      <c r="E367" s="186" t="s">
        <v>1144</v>
      </c>
      <c r="F367" s="187"/>
      <c r="G367" s="187"/>
      <c r="H367" s="173">
        <f t="shared" si="6"/>
        <v>0</v>
      </c>
      <c r="I367" s="173"/>
      <c r="J367" s="173"/>
    </row>
    <row r="368" spans="1:10" ht="23.25" customHeight="1">
      <c r="A368" s="188">
        <v>2440</v>
      </c>
      <c r="B368" s="178" t="s">
        <v>263</v>
      </c>
      <c r="C368" s="179">
        <v>4</v>
      </c>
      <c r="D368" s="179">
        <v>0</v>
      </c>
      <c r="E368" s="189" t="s">
        <v>1207</v>
      </c>
      <c r="F368" s="190" t="s">
        <v>296</v>
      </c>
      <c r="G368" s="190"/>
      <c r="H368" s="173">
        <f t="shared" si="6"/>
        <v>0</v>
      </c>
      <c r="I368" s="173">
        <f>I370+I374+I378</f>
        <v>0</v>
      </c>
      <c r="J368" s="173">
        <f>J370+J374+J378</f>
        <v>0</v>
      </c>
    </row>
    <row r="369" spans="1:10" s="191" customFormat="1" ht="10.5" hidden="1" customHeight="1">
      <c r="A369" s="188"/>
      <c r="B369" s="178"/>
      <c r="C369" s="179"/>
      <c r="D369" s="179"/>
      <c r="E369" s="186" t="s">
        <v>928</v>
      </c>
      <c r="F369" s="190"/>
      <c r="G369" s="190"/>
      <c r="H369" s="173">
        <f t="shared" si="6"/>
        <v>0</v>
      </c>
      <c r="I369" s="173"/>
      <c r="J369" s="173"/>
    </row>
    <row r="370" spans="1:10" ht="22.5" customHeight="1">
      <c r="A370" s="188">
        <v>2441</v>
      </c>
      <c r="B370" s="178" t="s">
        <v>263</v>
      </c>
      <c r="C370" s="179">
        <v>4</v>
      </c>
      <c r="D370" s="179">
        <v>1</v>
      </c>
      <c r="E370" s="186" t="s">
        <v>1208</v>
      </c>
      <c r="F370" s="226" t="s">
        <v>298</v>
      </c>
      <c r="G370" s="226"/>
      <c r="H370" s="173">
        <f t="shared" si="6"/>
        <v>0</v>
      </c>
      <c r="I370" s="173"/>
      <c r="J370" s="173"/>
    </row>
    <row r="371" spans="1:10" ht="0.75" hidden="1" customHeight="1">
      <c r="A371" s="188"/>
      <c r="B371" s="178"/>
      <c r="C371" s="179"/>
      <c r="D371" s="179"/>
      <c r="E371" s="186" t="s">
        <v>930</v>
      </c>
      <c r="F371" s="187"/>
      <c r="G371" s="187"/>
      <c r="H371" s="173">
        <f t="shared" si="6"/>
        <v>0</v>
      </c>
      <c r="I371" s="173"/>
      <c r="J371" s="173"/>
    </row>
    <row r="372" spans="1:10" ht="0.75" hidden="1" customHeight="1">
      <c r="A372" s="188"/>
      <c r="B372" s="178"/>
      <c r="C372" s="179"/>
      <c r="D372" s="179"/>
      <c r="E372" s="186" t="s">
        <v>1144</v>
      </c>
      <c r="F372" s="187"/>
      <c r="G372" s="187"/>
      <c r="H372" s="173">
        <f t="shared" si="6"/>
        <v>0</v>
      </c>
      <c r="I372" s="173"/>
      <c r="J372" s="173"/>
    </row>
    <row r="373" spans="1:10" hidden="1">
      <c r="A373" s="188"/>
      <c r="B373" s="178"/>
      <c r="C373" s="179"/>
      <c r="D373" s="179"/>
      <c r="E373" s="186" t="s">
        <v>1144</v>
      </c>
      <c r="F373" s="187"/>
      <c r="G373" s="187"/>
      <c r="H373" s="173">
        <f t="shared" si="6"/>
        <v>0</v>
      </c>
      <c r="I373" s="173"/>
      <c r="J373" s="173"/>
    </row>
    <row r="374" spans="1:10" ht="13.5" customHeight="1">
      <c r="A374" s="188">
        <v>2442</v>
      </c>
      <c r="B374" s="178" t="s">
        <v>263</v>
      </c>
      <c r="C374" s="179">
        <v>4</v>
      </c>
      <c r="D374" s="179">
        <v>2</v>
      </c>
      <c r="E374" s="186" t="s">
        <v>1209</v>
      </c>
      <c r="F374" s="226" t="s">
        <v>300</v>
      </c>
      <c r="G374" s="226"/>
      <c r="H374" s="173">
        <f t="shared" si="6"/>
        <v>0</v>
      </c>
      <c r="I374" s="173"/>
      <c r="J374" s="173"/>
    </row>
    <row r="375" spans="1:10" ht="0.75" hidden="1" customHeight="1">
      <c r="A375" s="188"/>
      <c r="B375" s="178"/>
      <c r="C375" s="179"/>
      <c r="D375" s="179"/>
      <c r="E375" s="186" t="s">
        <v>930</v>
      </c>
      <c r="F375" s="187"/>
      <c r="G375" s="187"/>
      <c r="H375" s="173">
        <f t="shared" si="6"/>
        <v>0</v>
      </c>
      <c r="I375" s="173"/>
      <c r="J375" s="173"/>
    </row>
    <row r="376" spans="1:10" ht="0.75" hidden="1" customHeight="1">
      <c r="A376" s="188"/>
      <c r="B376" s="178"/>
      <c r="C376" s="179"/>
      <c r="D376" s="179"/>
      <c r="E376" s="186" t="s">
        <v>1144</v>
      </c>
      <c r="F376" s="187"/>
      <c r="G376" s="187"/>
      <c r="H376" s="173">
        <f t="shared" si="6"/>
        <v>0</v>
      </c>
      <c r="I376" s="173"/>
      <c r="J376" s="173"/>
    </row>
    <row r="377" spans="1:10" hidden="1">
      <c r="A377" s="188"/>
      <c r="B377" s="178"/>
      <c r="C377" s="179"/>
      <c r="D377" s="179"/>
      <c r="E377" s="186" t="s">
        <v>1144</v>
      </c>
      <c r="F377" s="187"/>
      <c r="G377" s="187"/>
      <c r="H377" s="173">
        <f t="shared" si="6"/>
        <v>0</v>
      </c>
      <c r="I377" s="173"/>
      <c r="J377" s="173"/>
    </row>
    <row r="378" spans="1:10">
      <c r="A378" s="188">
        <v>2443</v>
      </c>
      <c r="B378" s="178" t="s">
        <v>263</v>
      </c>
      <c r="C378" s="179">
        <v>4</v>
      </c>
      <c r="D378" s="179">
        <v>3</v>
      </c>
      <c r="E378" s="186" t="s">
        <v>1210</v>
      </c>
      <c r="F378" s="226" t="s">
        <v>302</v>
      </c>
      <c r="G378" s="226"/>
      <c r="H378" s="173">
        <f t="shared" si="6"/>
        <v>0</v>
      </c>
      <c r="I378" s="173"/>
      <c r="J378" s="173"/>
    </row>
    <row r="379" spans="1:10" ht="34.200000000000003" hidden="1">
      <c r="A379" s="188"/>
      <c r="B379" s="178"/>
      <c r="C379" s="179"/>
      <c r="D379" s="179"/>
      <c r="E379" s="186" t="s">
        <v>930</v>
      </c>
      <c r="F379" s="187"/>
      <c r="G379" s="187"/>
      <c r="H379" s="173">
        <f t="shared" si="6"/>
        <v>0</v>
      </c>
      <c r="I379" s="173"/>
      <c r="J379" s="173"/>
    </row>
    <row r="380" spans="1:10" ht="0.75" hidden="1" customHeight="1">
      <c r="A380" s="188"/>
      <c r="B380" s="178"/>
      <c r="C380" s="179"/>
      <c r="D380" s="179"/>
      <c r="E380" s="186" t="s">
        <v>1144</v>
      </c>
      <c r="F380" s="187"/>
      <c r="G380" s="187"/>
      <c r="H380" s="173">
        <f t="shared" si="6"/>
        <v>0</v>
      </c>
      <c r="I380" s="173"/>
      <c r="J380" s="173"/>
    </row>
    <row r="381" spans="1:10" hidden="1">
      <c r="A381" s="188"/>
      <c r="B381" s="178"/>
      <c r="C381" s="179"/>
      <c r="D381" s="179"/>
      <c r="E381" s="186" t="s">
        <v>1144</v>
      </c>
      <c r="F381" s="187"/>
      <c r="G381" s="187"/>
      <c r="H381" s="173">
        <f t="shared" si="6"/>
        <v>0</v>
      </c>
      <c r="I381" s="173"/>
      <c r="J381" s="173"/>
    </row>
    <row r="382" spans="1:10" ht="14.25" customHeight="1">
      <c r="A382" s="188">
        <v>2450</v>
      </c>
      <c r="B382" s="178" t="s">
        <v>263</v>
      </c>
      <c r="C382" s="179">
        <v>5</v>
      </c>
      <c r="D382" s="179">
        <v>0</v>
      </c>
      <c r="E382" s="189" t="s">
        <v>1211</v>
      </c>
      <c r="F382" s="233" t="s">
        <v>304</v>
      </c>
      <c r="G382" s="233"/>
      <c r="H382" s="173">
        <f t="shared" si="6"/>
        <v>36800</v>
      </c>
      <c r="I382" s="173">
        <f>I384+I394+I398+I402+I406</f>
        <v>1800</v>
      </c>
      <c r="J382" s="173">
        <f>J384+J394+J398+J402+J406</f>
        <v>35000</v>
      </c>
    </row>
    <row r="383" spans="1:10" s="191" customFormat="1" ht="10.5" hidden="1" customHeight="1">
      <c r="A383" s="188"/>
      <c r="B383" s="178"/>
      <c r="C383" s="179"/>
      <c r="D383" s="179"/>
      <c r="E383" s="186" t="s">
        <v>928</v>
      </c>
      <c r="F383" s="190"/>
      <c r="G383" s="190"/>
      <c r="H383" s="173">
        <f t="shared" si="6"/>
        <v>0</v>
      </c>
      <c r="I383" s="173"/>
      <c r="J383" s="173"/>
    </row>
    <row r="384" spans="1:10" ht="15" customHeight="1">
      <c r="A384" s="188">
        <v>2451</v>
      </c>
      <c r="B384" s="178" t="s">
        <v>263</v>
      </c>
      <c r="C384" s="179">
        <v>5</v>
      </c>
      <c r="D384" s="179">
        <v>1</v>
      </c>
      <c r="E384" s="186" t="s">
        <v>1212</v>
      </c>
      <c r="F384" s="226" t="s">
        <v>306</v>
      </c>
      <c r="G384" s="226"/>
      <c r="H384" s="173">
        <f t="shared" si="6"/>
        <v>36800</v>
      </c>
      <c r="I384" s="173">
        <f>'[1]arandzin chanaparh'!F32</f>
        <v>1800</v>
      </c>
      <c r="J384" s="173">
        <f>'[1]arandzin chanaparh'!F134</f>
        <v>35000</v>
      </c>
    </row>
    <row r="385" spans="1:10" ht="27" hidden="1" customHeight="1">
      <c r="A385" s="188"/>
      <c r="B385" s="178"/>
      <c r="C385" s="179"/>
      <c r="D385" s="179"/>
      <c r="E385" s="186" t="s">
        <v>930</v>
      </c>
      <c r="F385" s="187"/>
      <c r="G385" s="226"/>
      <c r="H385" s="173">
        <f t="shared" si="6"/>
        <v>0</v>
      </c>
      <c r="I385" s="173"/>
      <c r="J385" s="173"/>
    </row>
    <row r="386" spans="1:10" ht="15" customHeight="1">
      <c r="A386" s="188"/>
      <c r="B386" s="178"/>
      <c r="C386" s="179"/>
      <c r="D386" s="179"/>
      <c r="E386" s="199" t="s">
        <v>989</v>
      </c>
      <c r="F386" s="187"/>
      <c r="G386" s="237">
        <v>424100</v>
      </c>
      <c r="H386" s="173">
        <f t="shared" si="6"/>
        <v>0</v>
      </c>
      <c r="I386" s="173">
        <f>'[1]arandzin chanaparh'!F65</f>
        <v>0</v>
      </c>
      <c r="J386" s="173"/>
    </row>
    <row r="387" spans="1:10" ht="15" customHeight="1">
      <c r="A387" s="188"/>
      <c r="B387" s="178"/>
      <c r="C387" s="179"/>
      <c r="D387" s="179"/>
      <c r="E387" s="225" t="s">
        <v>1106</v>
      </c>
      <c r="F387" s="187"/>
      <c r="G387" s="237">
        <v>511300</v>
      </c>
      <c r="H387" s="173">
        <f t="shared" si="6"/>
        <v>32000</v>
      </c>
      <c r="I387" s="173"/>
      <c r="J387" s="173">
        <f>'[1]arandzin chanaparh'!F140</f>
        <v>32000</v>
      </c>
    </row>
    <row r="388" spans="1:10" ht="15" customHeight="1">
      <c r="A388" s="188"/>
      <c r="B388" s="178"/>
      <c r="C388" s="179"/>
      <c r="D388" s="179"/>
      <c r="E388" s="199" t="s">
        <v>992</v>
      </c>
      <c r="F388" s="187"/>
      <c r="G388" s="237">
        <v>425100</v>
      </c>
      <c r="H388" s="173">
        <f t="shared" si="6"/>
        <v>900</v>
      </c>
      <c r="I388" s="173">
        <f>'[1]arandzin chanaparh'!F67</f>
        <v>900</v>
      </c>
      <c r="J388" s="173"/>
    </row>
    <row r="389" spans="1:10" ht="15" customHeight="1">
      <c r="A389" s="188"/>
      <c r="B389" s="178"/>
      <c r="C389" s="179"/>
      <c r="D389" s="179"/>
      <c r="E389" s="225" t="s">
        <v>1011</v>
      </c>
      <c r="F389" s="187"/>
      <c r="G389" s="237">
        <v>426900</v>
      </c>
      <c r="H389" s="173">
        <f t="shared" si="6"/>
        <v>0</v>
      </c>
      <c r="I389" s="173">
        <f>'[1]arandzin chanaparh'!F77</f>
        <v>0</v>
      </c>
      <c r="J389" s="173"/>
    </row>
    <row r="390" spans="1:10" ht="15" customHeight="1">
      <c r="A390" s="188"/>
      <c r="B390" s="178"/>
      <c r="C390" s="179"/>
      <c r="D390" s="179"/>
      <c r="E390" s="225" t="s">
        <v>1097</v>
      </c>
      <c r="F390" s="187"/>
      <c r="G390" s="237">
        <v>482200</v>
      </c>
      <c r="H390" s="173">
        <f t="shared" si="6"/>
        <v>0</v>
      </c>
      <c r="I390" s="173">
        <f>'[1]arandzin chanaparh'!F119</f>
        <v>0</v>
      </c>
      <c r="J390" s="173"/>
    </row>
    <row r="391" spans="1:10" ht="24" customHeight="1">
      <c r="A391" s="188"/>
      <c r="B391" s="178"/>
      <c r="C391" s="179"/>
      <c r="D391" s="179"/>
      <c r="E391" s="225" t="s">
        <v>1213</v>
      </c>
      <c r="F391" s="187"/>
      <c r="G391" s="237">
        <v>511200</v>
      </c>
      <c r="H391" s="173">
        <f t="shared" si="6"/>
        <v>0</v>
      </c>
      <c r="I391" s="173"/>
      <c r="J391" s="173">
        <f>'[1]arandzin chanaparh'!F139</f>
        <v>0</v>
      </c>
    </row>
    <row r="392" spans="1:10" ht="15" customHeight="1">
      <c r="A392" s="188"/>
      <c r="B392" s="178"/>
      <c r="C392" s="179"/>
      <c r="D392" s="179"/>
      <c r="E392" s="225" t="s">
        <v>1106</v>
      </c>
      <c r="F392" s="187"/>
      <c r="G392" s="237">
        <v>511300</v>
      </c>
      <c r="H392" s="173">
        <f t="shared" si="6"/>
        <v>32000</v>
      </c>
      <c r="I392" s="173"/>
      <c r="J392" s="173">
        <f>'[1]arandzin chanaparh'!F140</f>
        <v>32000</v>
      </c>
    </row>
    <row r="393" spans="1:10" ht="15" customHeight="1">
      <c r="A393" s="188"/>
      <c r="B393" s="178"/>
      <c r="C393" s="179"/>
      <c r="D393" s="179"/>
      <c r="E393" s="229" t="s">
        <v>1120</v>
      </c>
      <c r="F393" s="187"/>
      <c r="G393" s="237">
        <v>513400</v>
      </c>
      <c r="H393" s="173">
        <f t="shared" si="6"/>
        <v>3000</v>
      </c>
      <c r="I393" s="173"/>
      <c r="J393" s="173">
        <f>'[1]arandzin chanaparh'!F145</f>
        <v>3000</v>
      </c>
    </row>
    <row r="394" spans="1:10" ht="13.5" customHeight="1">
      <c r="A394" s="188">
        <v>2452</v>
      </c>
      <c r="B394" s="178" t="s">
        <v>263</v>
      </c>
      <c r="C394" s="179">
        <v>5</v>
      </c>
      <c r="D394" s="179">
        <v>2</v>
      </c>
      <c r="E394" s="186" t="s">
        <v>1214</v>
      </c>
      <c r="F394" s="226" t="s">
        <v>308</v>
      </c>
      <c r="G394" s="226"/>
      <c r="H394" s="173">
        <f t="shared" si="6"/>
        <v>0</v>
      </c>
      <c r="I394" s="173"/>
      <c r="J394" s="173"/>
    </row>
    <row r="395" spans="1:10" ht="34.200000000000003" hidden="1">
      <c r="A395" s="188"/>
      <c r="B395" s="178"/>
      <c r="C395" s="179"/>
      <c r="D395" s="179"/>
      <c r="E395" s="186" t="s">
        <v>930</v>
      </c>
      <c r="F395" s="187"/>
      <c r="G395" s="187"/>
      <c r="H395" s="173">
        <f t="shared" si="6"/>
        <v>0</v>
      </c>
      <c r="I395" s="173"/>
      <c r="J395" s="173"/>
    </row>
    <row r="396" spans="1:10" ht="0.75" hidden="1" customHeight="1">
      <c r="A396" s="188"/>
      <c r="B396" s="178"/>
      <c r="C396" s="179"/>
      <c r="D396" s="179"/>
      <c r="E396" s="186" t="s">
        <v>1144</v>
      </c>
      <c r="F396" s="187"/>
      <c r="G396" s="187"/>
      <c r="H396" s="173">
        <f t="shared" si="6"/>
        <v>0</v>
      </c>
      <c r="I396" s="173"/>
      <c r="J396" s="173"/>
    </row>
    <row r="397" spans="1:10" hidden="1">
      <c r="A397" s="188"/>
      <c r="B397" s="178"/>
      <c r="C397" s="179"/>
      <c r="D397" s="179"/>
      <c r="E397" s="186" t="s">
        <v>1144</v>
      </c>
      <c r="F397" s="187"/>
      <c r="G397" s="187"/>
      <c r="H397" s="173">
        <f t="shared" si="6"/>
        <v>0</v>
      </c>
      <c r="I397" s="173"/>
      <c r="J397" s="173"/>
    </row>
    <row r="398" spans="1:10">
      <c r="A398" s="188">
        <v>2453</v>
      </c>
      <c r="B398" s="178" t="s">
        <v>263</v>
      </c>
      <c r="C398" s="179">
        <v>5</v>
      </c>
      <c r="D398" s="179">
        <v>3</v>
      </c>
      <c r="E398" s="186" t="s">
        <v>1215</v>
      </c>
      <c r="F398" s="226" t="s">
        <v>310</v>
      </c>
      <c r="G398" s="226"/>
      <c r="H398" s="173">
        <f t="shared" si="6"/>
        <v>0</v>
      </c>
      <c r="I398" s="173"/>
      <c r="J398" s="173"/>
    </row>
    <row r="399" spans="1:10" ht="21.75" hidden="1" customHeight="1">
      <c r="A399" s="188"/>
      <c r="B399" s="178"/>
      <c r="C399" s="179"/>
      <c r="D399" s="179"/>
      <c r="E399" s="186" t="s">
        <v>930</v>
      </c>
      <c r="F399" s="187"/>
      <c r="G399" s="187"/>
      <c r="H399" s="173">
        <f t="shared" si="6"/>
        <v>0</v>
      </c>
      <c r="I399" s="173"/>
      <c r="J399" s="173"/>
    </row>
    <row r="400" spans="1:10" hidden="1">
      <c r="A400" s="188"/>
      <c r="B400" s="178"/>
      <c r="C400" s="179"/>
      <c r="D400" s="179"/>
      <c r="E400" s="186" t="s">
        <v>1144</v>
      </c>
      <c r="F400" s="187"/>
      <c r="G400" s="187"/>
      <c r="H400" s="173">
        <f t="shared" si="6"/>
        <v>0</v>
      </c>
      <c r="I400" s="173"/>
      <c r="J400" s="173"/>
    </row>
    <row r="401" spans="1:10" hidden="1">
      <c r="A401" s="188"/>
      <c r="B401" s="178"/>
      <c r="C401" s="179"/>
      <c r="D401" s="179"/>
      <c r="E401" s="186" t="s">
        <v>1144</v>
      </c>
      <c r="F401" s="187"/>
      <c r="G401" s="187"/>
      <c r="H401" s="173">
        <f t="shared" si="6"/>
        <v>0</v>
      </c>
      <c r="I401" s="173"/>
      <c r="J401" s="173"/>
    </row>
    <row r="402" spans="1:10">
      <c r="A402" s="188">
        <v>2454</v>
      </c>
      <c r="B402" s="178" t="s">
        <v>263</v>
      </c>
      <c r="C402" s="179">
        <v>5</v>
      </c>
      <c r="D402" s="179">
        <v>4</v>
      </c>
      <c r="E402" s="186" t="s">
        <v>1216</v>
      </c>
      <c r="F402" s="226" t="s">
        <v>312</v>
      </c>
      <c r="G402" s="226"/>
      <c r="H402" s="173">
        <f t="shared" si="6"/>
        <v>0</v>
      </c>
      <c r="I402" s="173"/>
      <c r="J402" s="173"/>
    </row>
    <row r="403" spans="1:10" ht="1.5" hidden="1" customHeight="1">
      <c r="A403" s="188"/>
      <c r="B403" s="178"/>
      <c r="C403" s="179"/>
      <c r="D403" s="179"/>
      <c r="E403" s="186" t="s">
        <v>930</v>
      </c>
      <c r="F403" s="187"/>
      <c r="G403" s="187"/>
      <c r="H403" s="173">
        <f t="shared" si="6"/>
        <v>0</v>
      </c>
      <c r="I403" s="173"/>
      <c r="J403" s="173"/>
    </row>
    <row r="404" spans="1:10" ht="0.75" hidden="1" customHeight="1">
      <c r="A404" s="188"/>
      <c r="B404" s="178"/>
      <c r="C404" s="179"/>
      <c r="D404" s="179"/>
      <c r="E404" s="186" t="s">
        <v>1144</v>
      </c>
      <c r="F404" s="187"/>
      <c r="G404" s="187"/>
      <c r="H404" s="173">
        <f t="shared" si="6"/>
        <v>0</v>
      </c>
      <c r="I404" s="173"/>
      <c r="J404" s="173"/>
    </row>
    <row r="405" spans="1:10" hidden="1">
      <c r="A405" s="188"/>
      <c r="B405" s="178"/>
      <c r="C405" s="179"/>
      <c r="D405" s="179"/>
      <c r="E405" s="186" t="s">
        <v>1144</v>
      </c>
      <c r="F405" s="187"/>
      <c r="G405" s="187"/>
      <c r="H405" s="173">
        <f t="shared" si="6"/>
        <v>0</v>
      </c>
      <c r="I405" s="173"/>
      <c r="J405" s="173"/>
    </row>
    <row r="406" spans="1:10" ht="12.75" customHeight="1">
      <c r="A406" s="188">
        <v>2455</v>
      </c>
      <c r="B406" s="178" t="s">
        <v>263</v>
      </c>
      <c r="C406" s="179">
        <v>5</v>
      </c>
      <c r="D406" s="179">
        <v>5</v>
      </c>
      <c r="E406" s="186" t="s">
        <v>1217</v>
      </c>
      <c r="F406" s="226" t="s">
        <v>314</v>
      </c>
      <c r="G406" s="226"/>
      <c r="H406" s="173">
        <f t="shared" ref="H406:H481" si="7">I406+J406</f>
        <v>0</v>
      </c>
      <c r="I406" s="173"/>
      <c r="J406" s="173"/>
    </row>
    <row r="407" spans="1:10" ht="0.75" hidden="1" customHeight="1">
      <c r="A407" s="188"/>
      <c r="B407" s="178"/>
      <c r="C407" s="179"/>
      <c r="D407" s="179"/>
      <c r="E407" s="186" t="s">
        <v>930</v>
      </c>
      <c r="F407" s="187"/>
      <c r="G407" s="187"/>
      <c r="H407" s="173">
        <f t="shared" si="7"/>
        <v>0</v>
      </c>
      <c r="I407" s="173"/>
      <c r="J407" s="173"/>
    </row>
    <row r="408" spans="1:10" hidden="1">
      <c r="A408" s="188"/>
      <c r="B408" s="178"/>
      <c r="C408" s="179"/>
      <c r="D408" s="179"/>
      <c r="E408" s="186" t="s">
        <v>1144</v>
      </c>
      <c r="F408" s="187"/>
      <c r="G408" s="187"/>
      <c r="H408" s="173">
        <f t="shared" si="7"/>
        <v>0</v>
      </c>
      <c r="I408" s="173"/>
      <c r="J408" s="173"/>
    </row>
    <row r="409" spans="1:10" hidden="1">
      <c r="A409" s="188"/>
      <c r="B409" s="178"/>
      <c r="C409" s="179"/>
      <c r="D409" s="179"/>
      <c r="E409" s="186" t="s">
        <v>1144</v>
      </c>
      <c r="F409" s="187"/>
      <c r="G409" s="187"/>
      <c r="H409" s="173">
        <f t="shared" si="7"/>
        <v>0</v>
      </c>
      <c r="I409" s="173"/>
      <c r="J409" s="173"/>
    </row>
    <row r="410" spans="1:10" ht="12" customHeight="1">
      <c r="A410" s="188">
        <v>2460</v>
      </c>
      <c r="B410" s="178" t="s">
        <v>263</v>
      </c>
      <c r="C410" s="179">
        <v>6</v>
      </c>
      <c r="D410" s="179">
        <v>0</v>
      </c>
      <c r="E410" s="189" t="s">
        <v>1218</v>
      </c>
      <c r="F410" s="190" t="s">
        <v>316</v>
      </c>
      <c r="G410" s="190"/>
      <c r="H410" s="173">
        <f t="shared" si="7"/>
        <v>0</v>
      </c>
      <c r="I410" s="173">
        <f>I412</f>
        <v>0</v>
      </c>
      <c r="J410" s="173">
        <f>J412</f>
        <v>0</v>
      </c>
    </row>
    <row r="411" spans="1:10" s="191" customFormat="1" ht="10.5" hidden="1" customHeight="1">
      <c r="A411" s="188"/>
      <c r="B411" s="178"/>
      <c r="C411" s="179"/>
      <c r="D411" s="179"/>
      <c r="E411" s="186" t="s">
        <v>928</v>
      </c>
      <c r="F411" s="190"/>
      <c r="G411" s="190"/>
      <c r="H411" s="173">
        <f t="shared" si="7"/>
        <v>0</v>
      </c>
      <c r="I411" s="173"/>
      <c r="J411" s="173"/>
    </row>
    <row r="412" spans="1:10" ht="11.25" customHeight="1">
      <c r="A412" s="188">
        <v>2461</v>
      </c>
      <c r="B412" s="178" t="s">
        <v>263</v>
      </c>
      <c r="C412" s="179">
        <v>6</v>
      </c>
      <c r="D412" s="179">
        <v>1</v>
      </c>
      <c r="E412" s="186" t="s">
        <v>1219</v>
      </c>
      <c r="F412" s="226" t="s">
        <v>316</v>
      </c>
      <c r="G412" s="226"/>
      <c r="H412" s="173">
        <f t="shared" si="7"/>
        <v>0</v>
      </c>
      <c r="I412" s="173"/>
      <c r="J412" s="173"/>
    </row>
    <row r="413" spans="1:10" ht="34.200000000000003" hidden="1">
      <c r="A413" s="188"/>
      <c r="B413" s="178"/>
      <c r="C413" s="179"/>
      <c r="D413" s="179"/>
      <c r="E413" s="186" t="s">
        <v>930</v>
      </c>
      <c r="F413" s="187"/>
      <c r="G413" s="187"/>
      <c r="H413" s="173">
        <f t="shared" si="7"/>
        <v>0</v>
      </c>
      <c r="I413" s="173"/>
      <c r="J413" s="173"/>
    </row>
    <row r="414" spans="1:10" hidden="1">
      <c r="A414" s="188"/>
      <c r="B414" s="178"/>
      <c r="C414" s="179"/>
      <c r="D414" s="179"/>
      <c r="E414" s="186" t="s">
        <v>1144</v>
      </c>
      <c r="F414" s="187"/>
      <c r="G414" s="187"/>
      <c r="H414" s="173">
        <f t="shared" si="7"/>
        <v>0</v>
      </c>
      <c r="I414" s="173"/>
      <c r="J414" s="173"/>
    </row>
    <row r="415" spans="1:10" hidden="1">
      <c r="A415" s="188"/>
      <c r="B415" s="178"/>
      <c r="C415" s="179"/>
      <c r="D415" s="179"/>
      <c r="E415" s="186" t="s">
        <v>1144</v>
      </c>
      <c r="F415" s="187"/>
      <c r="G415" s="187"/>
      <c r="H415" s="173">
        <f t="shared" si="7"/>
        <v>0</v>
      </c>
      <c r="I415" s="173"/>
      <c r="J415" s="173"/>
    </row>
    <row r="416" spans="1:10" ht="14.25" customHeight="1">
      <c r="A416" s="188">
        <v>2470</v>
      </c>
      <c r="B416" s="178" t="s">
        <v>263</v>
      </c>
      <c r="C416" s="179">
        <v>7</v>
      </c>
      <c r="D416" s="179">
        <v>0</v>
      </c>
      <c r="E416" s="189" t="s">
        <v>1220</v>
      </c>
      <c r="F416" s="233" t="s">
        <v>319</v>
      </c>
      <c r="G416" s="233"/>
      <c r="H416" s="173">
        <f t="shared" si="7"/>
        <v>0</v>
      </c>
      <c r="I416" s="173">
        <f>I418+I422+I426+I430</f>
        <v>0</v>
      </c>
      <c r="J416" s="173">
        <f>J418+J422+J426+J430</f>
        <v>0</v>
      </c>
    </row>
    <row r="417" spans="1:10" s="191" customFormat="1" ht="10.5" hidden="1" customHeight="1">
      <c r="A417" s="188"/>
      <c r="B417" s="178"/>
      <c r="C417" s="179"/>
      <c r="D417" s="179"/>
      <c r="E417" s="186" t="s">
        <v>928</v>
      </c>
      <c r="F417" s="190"/>
      <c r="G417" s="190"/>
      <c r="H417" s="173">
        <f t="shared" si="7"/>
        <v>0</v>
      </c>
      <c r="I417" s="173"/>
      <c r="J417" s="173"/>
    </row>
    <row r="418" spans="1:10" ht="22.8">
      <c r="A418" s="188">
        <v>2471</v>
      </c>
      <c r="B418" s="178" t="s">
        <v>263</v>
      </c>
      <c r="C418" s="179">
        <v>7</v>
      </c>
      <c r="D418" s="179">
        <v>1</v>
      </c>
      <c r="E418" s="186" t="s">
        <v>1221</v>
      </c>
      <c r="F418" s="226" t="s">
        <v>321</v>
      </c>
      <c r="G418" s="226"/>
      <c r="H418" s="173">
        <f t="shared" si="7"/>
        <v>0</v>
      </c>
      <c r="I418" s="173"/>
      <c r="J418" s="173"/>
    </row>
    <row r="419" spans="1:10" ht="34.200000000000003" hidden="1">
      <c r="A419" s="188"/>
      <c r="B419" s="178"/>
      <c r="C419" s="179"/>
      <c r="D419" s="179"/>
      <c r="E419" s="186" t="s">
        <v>930</v>
      </c>
      <c r="F419" s="187"/>
      <c r="G419" s="187"/>
      <c r="H419" s="173">
        <f t="shared" si="7"/>
        <v>0</v>
      </c>
      <c r="I419" s="173"/>
      <c r="J419" s="173"/>
    </row>
    <row r="420" spans="1:10" hidden="1">
      <c r="A420" s="188"/>
      <c r="B420" s="178"/>
      <c r="C420" s="179"/>
      <c r="D420" s="179"/>
      <c r="E420" s="186" t="s">
        <v>1144</v>
      </c>
      <c r="F420" s="187"/>
      <c r="G420" s="187"/>
      <c r="H420" s="173">
        <f t="shared" si="7"/>
        <v>0</v>
      </c>
      <c r="I420" s="173"/>
      <c r="J420" s="173"/>
    </row>
    <row r="421" spans="1:10" hidden="1">
      <c r="A421" s="188"/>
      <c r="B421" s="178"/>
      <c r="C421" s="179"/>
      <c r="D421" s="179"/>
      <c r="E421" s="186" t="s">
        <v>1144</v>
      </c>
      <c r="F421" s="187"/>
      <c r="G421" s="187"/>
      <c r="H421" s="173">
        <f t="shared" si="7"/>
        <v>0</v>
      </c>
      <c r="I421" s="173"/>
      <c r="J421" s="173"/>
    </row>
    <row r="422" spans="1:10" ht="13.5" customHeight="1">
      <c r="A422" s="188">
        <v>2472</v>
      </c>
      <c r="B422" s="178" t="s">
        <v>263</v>
      </c>
      <c r="C422" s="179">
        <v>7</v>
      </c>
      <c r="D422" s="179">
        <v>2</v>
      </c>
      <c r="E422" s="186" t="s">
        <v>1222</v>
      </c>
      <c r="F422" s="238" t="s">
        <v>323</v>
      </c>
      <c r="G422" s="238"/>
      <c r="H422" s="173">
        <f t="shared" si="7"/>
        <v>0</v>
      </c>
      <c r="I422" s="173"/>
      <c r="J422" s="173"/>
    </row>
    <row r="423" spans="1:10" ht="0.75" hidden="1" customHeight="1">
      <c r="A423" s="188"/>
      <c r="B423" s="178"/>
      <c r="C423" s="179"/>
      <c r="D423" s="179"/>
      <c r="E423" s="186" t="s">
        <v>930</v>
      </c>
      <c r="F423" s="187"/>
      <c r="G423" s="187"/>
      <c r="H423" s="173">
        <f t="shared" si="7"/>
        <v>0</v>
      </c>
      <c r="I423" s="173"/>
      <c r="J423" s="173"/>
    </row>
    <row r="424" spans="1:10" ht="0.75" hidden="1" customHeight="1">
      <c r="A424" s="188"/>
      <c r="B424" s="178"/>
      <c r="C424" s="179"/>
      <c r="D424" s="179"/>
      <c r="E424" s="186" t="s">
        <v>1144</v>
      </c>
      <c r="F424" s="187"/>
      <c r="G424" s="187"/>
      <c r="H424" s="173">
        <f t="shared" si="7"/>
        <v>0</v>
      </c>
      <c r="I424" s="173"/>
      <c r="J424" s="173"/>
    </row>
    <row r="425" spans="1:10" hidden="1">
      <c r="A425" s="188"/>
      <c r="B425" s="178"/>
      <c r="C425" s="179"/>
      <c r="D425" s="179"/>
      <c r="E425" s="186" t="s">
        <v>1144</v>
      </c>
      <c r="F425" s="187"/>
      <c r="G425" s="187"/>
      <c r="H425" s="173">
        <f t="shared" si="7"/>
        <v>0</v>
      </c>
      <c r="I425" s="173"/>
      <c r="J425" s="173"/>
    </row>
    <row r="426" spans="1:10">
      <c r="A426" s="188">
        <v>2473</v>
      </c>
      <c r="B426" s="178" t="s">
        <v>263</v>
      </c>
      <c r="C426" s="179">
        <v>7</v>
      </c>
      <c r="D426" s="179">
        <v>3</v>
      </c>
      <c r="E426" s="186" t="s">
        <v>1223</v>
      </c>
      <c r="F426" s="226" t="s">
        <v>325</v>
      </c>
      <c r="G426" s="226"/>
      <c r="H426" s="173">
        <f t="shared" si="7"/>
        <v>0</v>
      </c>
      <c r="I426" s="173"/>
      <c r="J426" s="173"/>
    </row>
    <row r="427" spans="1:10" ht="34.200000000000003" hidden="1">
      <c r="A427" s="188"/>
      <c r="B427" s="178"/>
      <c r="C427" s="179"/>
      <c r="D427" s="179"/>
      <c r="E427" s="186" t="s">
        <v>930</v>
      </c>
      <c r="F427" s="187"/>
      <c r="G427" s="187"/>
      <c r="H427" s="173">
        <f t="shared" si="7"/>
        <v>0</v>
      </c>
      <c r="I427" s="173"/>
      <c r="J427" s="173"/>
    </row>
    <row r="428" spans="1:10" hidden="1">
      <c r="A428" s="188"/>
      <c r="B428" s="178"/>
      <c r="C428" s="179"/>
      <c r="D428" s="179"/>
      <c r="E428" s="186" t="s">
        <v>1144</v>
      </c>
      <c r="F428" s="187"/>
      <c r="G428" s="187"/>
      <c r="H428" s="173">
        <f t="shared" si="7"/>
        <v>0</v>
      </c>
      <c r="I428" s="173"/>
      <c r="J428" s="173"/>
    </row>
    <row r="429" spans="1:10" hidden="1">
      <c r="A429" s="188"/>
      <c r="B429" s="178"/>
      <c r="C429" s="179"/>
      <c r="D429" s="179"/>
      <c r="E429" s="186" t="s">
        <v>1144</v>
      </c>
      <c r="F429" s="187"/>
      <c r="G429" s="187"/>
      <c r="H429" s="173">
        <f t="shared" si="7"/>
        <v>0</v>
      </c>
      <c r="I429" s="173"/>
      <c r="J429" s="173"/>
    </row>
    <row r="430" spans="1:10" ht="13.5" customHeight="1">
      <c r="A430" s="188">
        <v>2474</v>
      </c>
      <c r="B430" s="178" t="s">
        <v>263</v>
      </c>
      <c r="C430" s="179">
        <v>7</v>
      </c>
      <c r="D430" s="179">
        <v>4</v>
      </c>
      <c r="E430" s="186" t="s">
        <v>1224</v>
      </c>
      <c r="F430" s="187" t="s">
        <v>327</v>
      </c>
      <c r="G430" s="187"/>
      <c r="H430" s="173">
        <f t="shared" si="7"/>
        <v>0</v>
      </c>
      <c r="I430" s="173"/>
      <c r="J430" s="173"/>
    </row>
    <row r="431" spans="1:10" ht="0.75" hidden="1" customHeight="1">
      <c r="A431" s="188"/>
      <c r="B431" s="178"/>
      <c r="C431" s="179"/>
      <c r="D431" s="179"/>
      <c r="E431" s="186" t="s">
        <v>930</v>
      </c>
      <c r="F431" s="187"/>
      <c r="G431" s="187"/>
      <c r="H431" s="173">
        <f t="shared" si="7"/>
        <v>0</v>
      </c>
      <c r="I431" s="173"/>
      <c r="J431" s="173"/>
    </row>
    <row r="432" spans="1:10" ht="1.5" hidden="1" customHeight="1">
      <c r="A432" s="188"/>
      <c r="B432" s="178"/>
      <c r="C432" s="179"/>
      <c r="D432" s="179"/>
      <c r="E432" s="186" t="s">
        <v>1144</v>
      </c>
      <c r="F432" s="187"/>
      <c r="G432" s="187"/>
      <c r="H432" s="173">
        <f t="shared" si="7"/>
        <v>0</v>
      </c>
      <c r="I432" s="173"/>
      <c r="J432" s="173"/>
    </row>
    <row r="433" spans="1:10" hidden="1">
      <c r="A433" s="188"/>
      <c r="B433" s="178"/>
      <c r="C433" s="179"/>
      <c r="D433" s="179"/>
      <c r="E433" s="186" t="s">
        <v>1144</v>
      </c>
      <c r="F433" s="187"/>
      <c r="G433" s="187"/>
      <c r="H433" s="173">
        <f t="shared" si="7"/>
        <v>0</v>
      </c>
      <c r="I433" s="173"/>
      <c r="J433" s="173"/>
    </row>
    <row r="434" spans="1:10" ht="25.5" customHeight="1">
      <c r="A434" s="188">
        <v>2480</v>
      </c>
      <c r="B434" s="178" t="s">
        <v>263</v>
      </c>
      <c r="C434" s="179">
        <v>8</v>
      </c>
      <c r="D434" s="179">
        <v>0</v>
      </c>
      <c r="E434" s="189" t="s">
        <v>1225</v>
      </c>
      <c r="F434" s="190" t="s">
        <v>329</v>
      </c>
      <c r="G434" s="190"/>
      <c r="H434" s="173">
        <f t="shared" si="7"/>
        <v>0</v>
      </c>
      <c r="I434" s="173">
        <f>I436+I440+I444+I452</f>
        <v>0</v>
      </c>
      <c r="J434" s="173">
        <f>J436+J440+J444+J452</f>
        <v>0</v>
      </c>
    </row>
    <row r="435" spans="1:10" s="191" customFormat="1" ht="1.5" hidden="1" customHeight="1">
      <c r="A435" s="188"/>
      <c r="B435" s="178"/>
      <c r="C435" s="179"/>
      <c r="D435" s="179"/>
      <c r="E435" s="186" t="s">
        <v>928</v>
      </c>
      <c r="F435" s="190"/>
      <c r="G435" s="190"/>
      <c r="H435" s="173">
        <f t="shared" si="7"/>
        <v>0</v>
      </c>
      <c r="I435" s="173"/>
      <c r="J435" s="173"/>
    </row>
    <row r="436" spans="1:10" ht="35.25" customHeight="1">
      <c r="A436" s="188">
        <v>2481</v>
      </c>
      <c r="B436" s="178" t="s">
        <v>263</v>
      </c>
      <c r="C436" s="179">
        <v>8</v>
      </c>
      <c r="D436" s="179">
        <v>1</v>
      </c>
      <c r="E436" s="186" t="s">
        <v>1226</v>
      </c>
      <c r="F436" s="226" t="s">
        <v>331</v>
      </c>
      <c r="G436" s="226"/>
      <c r="H436" s="173">
        <f t="shared" si="7"/>
        <v>0</v>
      </c>
      <c r="I436" s="173"/>
      <c r="J436" s="173"/>
    </row>
    <row r="437" spans="1:10" ht="34.200000000000003" hidden="1">
      <c r="A437" s="188"/>
      <c r="B437" s="178"/>
      <c r="C437" s="179"/>
      <c r="D437" s="179"/>
      <c r="E437" s="186" t="s">
        <v>930</v>
      </c>
      <c r="F437" s="187"/>
      <c r="G437" s="187"/>
      <c r="H437" s="173">
        <f t="shared" si="7"/>
        <v>0</v>
      </c>
      <c r="I437" s="173"/>
      <c r="J437" s="173"/>
    </row>
    <row r="438" spans="1:10" ht="0.75" hidden="1" customHeight="1">
      <c r="A438" s="188"/>
      <c r="B438" s="178"/>
      <c r="C438" s="179"/>
      <c r="D438" s="179"/>
      <c r="E438" s="186" t="s">
        <v>1144</v>
      </c>
      <c r="F438" s="187"/>
      <c r="G438" s="187"/>
      <c r="H438" s="173">
        <f t="shared" si="7"/>
        <v>0</v>
      </c>
      <c r="I438" s="173"/>
      <c r="J438" s="173"/>
    </row>
    <row r="439" spans="1:10" hidden="1">
      <c r="A439" s="188"/>
      <c r="B439" s="178"/>
      <c r="C439" s="179"/>
      <c r="D439" s="179"/>
      <c r="E439" s="186" t="s">
        <v>1144</v>
      </c>
      <c r="F439" s="187"/>
      <c r="G439" s="187"/>
      <c r="H439" s="173">
        <f t="shared" si="7"/>
        <v>0</v>
      </c>
      <c r="I439" s="173"/>
      <c r="J439" s="173"/>
    </row>
    <row r="440" spans="1:10" ht="33.75" customHeight="1">
      <c r="A440" s="188">
        <v>2482</v>
      </c>
      <c r="B440" s="178" t="s">
        <v>263</v>
      </c>
      <c r="C440" s="179">
        <v>8</v>
      </c>
      <c r="D440" s="179">
        <v>2</v>
      </c>
      <c r="E440" s="186" t="s">
        <v>1227</v>
      </c>
      <c r="F440" s="226" t="s">
        <v>333</v>
      </c>
      <c r="G440" s="226"/>
      <c r="H440" s="173">
        <f t="shared" si="7"/>
        <v>0</v>
      </c>
      <c r="I440" s="173"/>
      <c r="J440" s="173"/>
    </row>
    <row r="441" spans="1:10" ht="0.75" hidden="1" customHeight="1">
      <c r="A441" s="188"/>
      <c r="B441" s="178"/>
      <c r="C441" s="179"/>
      <c r="D441" s="179"/>
      <c r="E441" s="186" t="s">
        <v>930</v>
      </c>
      <c r="F441" s="187"/>
      <c r="G441" s="187"/>
      <c r="H441" s="173">
        <f t="shared" si="7"/>
        <v>0</v>
      </c>
      <c r="I441" s="173"/>
      <c r="J441" s="173"/>
    </row>
    <row r="442" spans="1:10" hidden="1">
      <c r="A442" s="188"/>
      <c r="B442" s="178"/>
      <c r="C442" s="179"/>
      <c r="D442" s="179"/>
      <c r="E442" s="186" t="s">
        <v>1144</v>
      </c>
      <c r="F442" s="187"/>
      <c r="G442" s="187"/>
      <c r="H442" s="173">
        <f t="shared" si="7"/>
        <v>0</v>
      </c>
      <c r="I442" s="173"/>
      <c r="J442" s="173"/>
    </row>
    <row r="443" spans="1:10" hidden="1">
      <c r="A443" s="188"/>
      <c r="B443" s="178"/>
      <c r="C443" s="179"/>
      <c r="D443" s="179"/>
      <c r="E443" s="186" t="s">
        <v>1144</v>
      </c>
      <c r="F443" s="187"/>
      <c r="G443" s="187"/>
      <c r="H443" s="173">
        <f t="shared" si="7"/>
        <v>0</v>
      </c>
      <c r="I443" s="173"/>
      <c r="J443" s="173"/>
    </row>
    <row r="444" spans="1:10" ht="22.5" customHeight="1">
      <c r="A444" s="188">
        <v>2483</v>
      </c>
      <c r="B444" s="178" t="s">
        <v>263</v>
      </c>
      <c r="C444" s="179">
        <v>8</v>
      </c>
      <c r="D444" s="179">
        <v>3</v>
      </c>
      <c r="E444" s="186" t="s">
        <v>1228</v>
      </c>
      <c r="F444" s="226" t="s">
        <v>335</v>
      </c>
      <c r="G444" s="226"/>
      <c r="H444" s="173">
        <f t="shared" si="7"/>
        <v>0</v>
      </c>
      <c r="I444" s="173"/>
      <c r="J444" s="173">
        <f>'[1]arandzin gaz naxagic'!F134</f>
        <v>0</v>
      </c>
    </row>
    <row r="445" spans="1:10" ht="24" hidden="1" customHeight="1">
      <c r="A445" s="188"/>
      <c r="B445" s="178"/>
      <c r="C445" s="179"/>
      <c r="D445" s="179"/>
      <c r="E445" s="186" t="s">
        <v>930</v>
      </c>
      <c r="F445" s="187"/>
      <c r="G445" s="187"/>
      <c r="H445" s="173">
        <f t="shared" si="7"/>
        <v>0</v>
      </c>
      <c r="I445" s="173"/>
      <c r="J445" s="173"/>
    </row>
    <row r="446" spans="1:10" ht="10.5" hidden="1" customHeight="1">
      <c r="A446" s="188"/>
      <c r="B446" s="178"/>
      <c r="C446" s="179"/>
      <c r="D446" s="179"/>
      <c r="E446" s="186" t="s">
        <v>1120</v>
      </c>
      <c r="F446" s="187"/>
      <c r="G446" s="239">
        <v>513400</v>
      </c>
      <c r="H446" s="173">
        <f t="shared" si="7"/>
        <v>0</v>
      </c>
      <c r="I446" s="173"/>
      <c r="J446" s="173">
        <f>'[1]arandzin gaz naxagic'!F146</f>
        <v>0</v>
      </c>
    </row>
    <row r="447" spans="1:10" ht="24" hidden="1" customHeight="1">
      <c r="A447" s="188"/>
      <c r="B447" s="178"/>
      <c r="C447" s="179"/>
      <c r="D447" s="179"/>
      <c r="E447" s="186" t="s">
        <v>1144</v>
      </c>
      <c r="F447" s="187"/>
      <c r="G447" s="187"/>
      <c r="H447" s="173">
        <f t="shared" si="7"/>
        <v>0</v>
      </c>
      <c r="I447" s="173"/>
      <c r="J447" s="173"/>
    </row>
    <row r="448" spans="1:10" ht="23.25" customHeight="1">
      <c r="A448" s="188">
        <v>2484</v>
      </c>
      <c r="B448" s="178" t="s">
        <v>263</v>
      </c>
      <c r="C448" s="179">
        <v>8</v>
      </c>
      <c r="D448" s="179">
        <v>4</v>
      </c>
      <c r="E448" s="186" t="s">
        <v>1229</v>
      </c>
      <c r="F448" s="226" t="s">
        <v>337</v>
      </c>
      <c r="G448" s="226"/>
      <c r="H448" s="173">
        <f>I448+J448</f>
        <v>0</v>
      </c>
      <c r="I448" s="173"/>
      <c r="J448" s="173"/>
    </row>
    <row r="449" spans="1:10" ht="24" hidden="1" customHeight="1">
      <c r="A449" s="188"/>
      <c r="B449" s="178"/>
      <c r="C449" s="179"/>
      <c r="D449" s="179"/>
      <c r="E449" s="186" t="s">
        <v>930</v>
      </c>
      <c r="F449" s="187"/>
      <c r="G449" s="187"/>
      <c r="H449" s="173">
        <f>I449+J449</f>
        <v>0</v>
      </c>
      <c r="I449" s="173"/>
      <c r="J449" s="173"/>
    </row>
    <row r="450" spans="1:10" ht="24" hidden="1" customHeight="1">
      <c r="A450" s="188"/>
      <c r="B450" s="178"/>
      <c r="C450" s="179"/>
      <c r="D450" s="179"/>
      <c r="E450" s="186" t="s">
        <v>1144</v>
      </c>
      <c r="F450" s="187"/>
      <c r="G450" s="187"/>
      <c r="H450" s="173">
        <f>I450+J450</f>
        <v>0</v>
      </c>
      <c r="I450" s="173"/>
      <c r="J450" s="173"/>
    </row>
    <row r="451" spans="1:10" ht="24" hidden="1" customHeight="1">
      <c r="A451" s="188"/>
      <c r="B451" s="178"/>
      <c r="C451" s="179"/>
      <c r="D451" s="179"/>
      <c r="E451" s="186" t="s">
        <v>1144</v>
      </c>
      <c r="F451" s="187"/>
      <c r="G451" s="187"/>
      <c r="H451" s="173">
        <f>I451+J451</f>
        <v>0</v>
      </c>
      <c r="I451" s="173"/>
      <c r="J451" s="173"/>
    </row>
    <row r="452" spans="1:10" ht="21" customHeight="1">
      <c r="A452" s="188">
        <v>2484</v>
      </c>
      <c r="B452" s="178" t="s">
        <v>263</v>
      </c>
      <c r="C452" s="179">
        <v>8</v>
      </c>
      <c r="D452" s="179">
        <v>5</v>
      </c>
      <c r="E452" s="186" t="s">
        <v>1230</v>
      </c>
      <c r="F452" s="226" t="s">
        <v>337</v>
      </c>
      <c r="G452" s="226"/>
      <c r="H452" s="173">
        <f t="shared" si="7"/>
        <v>0</v>
      </c>
      <c r="I452" s="173"/>
      <c r="J452" s="173">
        <f>'[1]chanaparh naxagic'!F134</f>
        <v>0</v>
      </c>
    </row>
    <row r="453" spans="1:10" ht="24" hidden="1" customHeight="1">
      <c r="A453" s="188"/>
      <c r="B453" s="178"/>
      <c r="C453" s="179"/>
      <c r="D453" s="179"/>
      <c r="E453" s="186" t="s">
        <v>930</v>
      </c>
      <c r="F453" s="187"/>
      <c r="G453" s="187"/>
      <c r="H453" s="173">
        <f t="shared" si="7"/>
        <v>0</v>
      </c>
      <c r="I453" s="173"/>
      <c r="J453" s="173"/>
    </row>
    <row r="454" spans="1:10" ht="22.5" hidden="1" customHeight="1">
      <c r="A454" s="188"/>
      <c r="B454" s="178"/>
      <c r="C454" s="179"/>
      <c r="D454" s="179"/>
      <c r="E454" s="229" t="s">
        <v>1120</v>
      </c>
      <c r="F454" s="187"/>
      <c r="G454" s="224">
        <v>513400</v>
      </c>
      <c r="H454" s="173">
        <f>I454+J454</f>
        <v>0</v>
      </c>
      <c r="I454" s="173"/>
      <c r="J454" s="173">
        <f>'[1]chanaparh naxagic'!F146</f>
        <v>0</v>
      </c>
    </row>
    <row r="455" spans="1:10" ht="24" hidden="1" customHeight="1">
      <c r="A455" s="188"/>
      <c r="B455" s="178"/>
      <c r="C455" s="179"/>
      <c r="D455" s="179"/>
      <c r="E455" s="186" t="s">
        <v>1144</v>
      </c>
      <c r="F455" s="187"/>
      <c r="G455" s="187"/>
      <c r="H455" s="173">
        <f t="shared" si="7"/>
        <v>0</v>
      </c>
      <c r="I455" s="173"/>
      <c r="J455" s="173"/>
    </row>
    <row r="456" spans="1:10" ht="23.25" customHeight="1">
      <c r="A456" s="188">
        <v>2490</v>
      </c>
      <c r="B456" s="178" t="s">
        <v>263</v>
      </c>
      <c r="C456" s="179">
        <v>9</v>
      </c>
      <c r="D456" s="179">
        <v>0</v>
      </c>
      <c r="E456" s="189" t="s">
        <v>1231</v>
      </c>
      <c r="F456" s="190" t="s">
        <v>345</v>
      </c>
      <c r="G456" s="190"/>
      <c r="H456" s="173">
        <f t="shared" si="7"/>
        <v>0</v>
      </c>
      <c r="I456" s="173">
        <f>I458</f>
        <v>0</v>
      </c>
      <c r="J456" s="173">
        <f>J458</f>
        <v>0</v>
      </c>
    </row>
    <row r="457" spans="1:10" s="191" customFormat="1" ht="8.25" hidden="1" customHeight="1">
      <c r="A457" s="188"/>
      <c r="B457" s="178"/>
      <c r="C457" s="179"/>
      <c r="D457" s="179"/>
      <c r="E457" s="186" t="s">
        <v>928</v>
      </c>
      <c r="F457" s="190"/>
      <c r="G457" s="190"/>
      <c r="H457" s="173">
        <f t="shared" si="7"/>
        <v>0</v>
      </c>
      <c r="I457" s="173"/>
      <c r="J457" s="173"/>
    </row>
    <row r="458" spans="1:10" ht="21" customHeight="1">
      <c r="A458" s="188">
        <v>2491</v>
      </c>
      <c r="B458" s="178" t="s">
        <v>263</v>
      </c>
      <c r="C458" s="179">
        <v>9</v>
      </c>
      <c r="D458" s="179">
        <v>1</v>
      </c>
      <c r="E458" s="186" t="s">
        <v>1231</v>
      </c>
      <c r="F458" s="226" t="s">
        <v>346</v>
      </c>
      <c r="G458" s="226"/>
      <c r="H458" s="173">
        <f t="shared" si="7"/>
        <v>0</v>
      </c>
      <c r="I458" s="173"/>
      <c r="J458" s="173">
        <f>[1]tnt.harab.!F32</f>
        <v>0</v>
      </c>
    </row>
    <row r="459" spans="1:10" ht="24.75" hidden="1" customHeight="1">
      <c r="A459" s="188"/>
      <c r="B459" s="178"/>
      <c r="C459" s="179"/>
      <c r="D459" s="179"/>
      <c r="E459" s="186" t="s">
        <v>930</v>
      </c>
      <c r="F459" s="187"/>
      <c r="G459" s="187"/>
      <c r="H459" s="173">
        <f t="shared" si="7"/>
        <v>0</v>
      </c>
      <c r="I459" s="173"/>
      <c r="J459" s="173"/>
    </row>
    <row r="460" spans="1:10" ht="10.5" customHeight="1">
      <c r="A460" s="188"/>
      <c r="B460" s="178"/>
      <c r="C460" s="179"/>
      <c r="D460" s="179"/>
      <c r="E460" s="240" t="s">
        <v>1232</v>
      </c>
      <c r="F460" s="241" t="s">
        <v>796</v>
      </c>
      <c r="G460" s="241" t="s">
        <v>796</v>
      </c>
      <c r="H460" s="173">
        <f t="shared" si="7"/>
        <v>0</v>
      </c>
      <c r="I460" s="173"/>
      <c r="J460" s="173">
        <f>[1]tnt.harab.!G36</f>
        <v>0</v>
      </c>
    </row>
    <row r="461" spans="1:10" ht="0.75" hidden="1" customHeight="1">
      <c r="A461" s="188"/>
      <c r="B461" s="178"/>
      <c r="C461" s="179"/>
      <c r="D461" s="179"/>
      <c r="E461" s="240" t="s">
        <v>1233</v>
      </c>
      <c r="F461" s="241"/>
      <c r="G461" s="241" t="s">
        <v>799</v>
      </c>
      <c r="H461" s="173">
        <f t="shared" si="7"/>
        <v>0</v>
      </c>
      <c r="I461" s="173"/>
      <c r="J461" s="173">
        <f>[1]tnt.harab.!G37</f>
        <v>0</v>
      </c>
    </row>
    <row r="462" spans="1:10" ht="9.75" customHeight="1">
      <c r="A462" s="188"/>
      <c r="B462" s="178"/>
      <c r="C462" s="179"/>
      <c r="D462" s="179"/>
      <c r="E462" s="240" t="s">
        <v>1234</v>
      </c>
      <c r="F462" s="241"/>
      <c r="G462" s="241" t="s">
        <v>802</v>
      </c>
      <c r="H462" s="173">
        <f t="shared" si="7"/>
        <v>0</v>
      </c>
      <c r="I462" s="173"/>
      <c r="J462" s="173">
        <f>[1]tnt.harab.!F38</f>
        <v>0</v>
      </c>
    </row>
    <row r="463" spans="1:10" ht="12" customHeight="1">
      <c r="A463" s="188"/>
      <c r="B463" s="178"/>
      <c r="C463" s="179"/>
      <c r="D463" s="179"/>
      <c r="E463" s="242" t="s">
        <v>1235</v>
      </c>
      <c r="F463" s="241" t="s">
        <v>799</v>
      </c>
      <c r="G463" s="241" t="s">
        <v>828</v>
      </c>
      <c r="H463" s="173">
        <f t="shared" si="7"/>
        <v>0</v>
      </c>
      <c r="I463" s="173"/>
      <c r="J463" s="173">
        <f>[1]tnt.harab.!F52</f>
        <v>0</v>
      </c>
    </row>
    <row r="464" spans="1:10" s="184" customFormat="1" ht="24" customHeight="1">
      <c r="A464" s="231">
        <v>2500</v>
      </c>
      <c r="B464" s="178" t="s">
        <v>347</v>
      </c>
      <c r="C464" s="179">
        <v>0</v>
      </c>
      <c r="D464" s="179">
        <v>0</v>
      </c>
      <c r="E464" s="235" t="s">
        <v>1236</v>
      </c>
      <c r="F464" s="232" t="s">
        <v>349</v>
      </c>
      <c r="G464" s="232"/>
      <c r="H464" s="173">
        <f t="shared" si="7"/>
        <v>1710</v>
      </c>
      <c r="I464" s="182">
        <f>I466+I478+I484+I490+I496+I502</f>
        <v>1710</v>
      </c>
      <c r="J464" s="182">
        <f>J466+J478+J484+J490+J496+J502</f>
        <v>0</v>
      </c>
    </row>
    <row r="465" spans="1:10" ht="11.25" hidden="1" customHeight="1">
      <c r="A465" s="185"/>
      <c r="B465" s="178"/>
      <c r="C465" s="179"/>
      <c r="D465" s="179"/>
      <c r="E465" s="186" t="s">
        <v>926</v>
      </c>
      <c r="F465" s="187"/>
      <c r="G465" s="187"/>
      <c r="H465" s="173">
        <f t="shared" si="7"/>
        <v>0</v>
      </c>
      <c r="I465" s="173"/>
      <c r="J465" s="173"/>
    </row>
    <row r="466" spans="1:10">
      <c r="A466" s="188">
        <v>2510</v>
      </c>
      <c r="B466" s="178" t="s">
        <v>347</v>
      </c>
      <c r="C466" s="179">
        <v>1</v>
      </c>
      <c r="D466" s="179">
        <v>0</v>
      </c>
      <c r="E466" s="189" t="s">
        <v>1237</v>
      </c>
      <c r="F466" s="190" t="s">
        <v>351</v>
      </c>
      <c r="G466" s="190"/>
      <c r="H466" s="173">
        <f t="shared" si="7"/>
        <v>1710</v>
      </c>
      <c r="I466" s="173">
        <f>I468</f>
        <v>1710</v>
      </c>
      <c r="J466" s="173">
        <f>J468</f>
        <v>0</v>
      </c>
    </row>
    <row r="467" spans="1:10" s="191" customFormat="1" ht="10.5" hidden="1" customHeight="1">
      <c r="A467" s="188"/>
      <c r="B467" s="178"/>
      <c r="C467" s="179"/>
      <c r="D467" s="179"/>
      <c r="E467" s="186" t="s">
        <v>928</v>
      </c>
      <c r="F467" s="190"/>
      <c r="G467" s="190"/>
      <c r="H467" s="173">
        <f t="shared" si="7"/>
        <v>0</v>
      </c>
      <c r="I467" s="173"/>
      <c r="J467" s="173"/>
    </row>
    <row r="468" spans="1:10" ht="16.5" customHeight="1">
      <c r="A468" s="188">
        <v>2511</v>
      </c>
      <c r="B468" s="178" t="s">
        <v>347</v>
      </c>
      <c r="C468" s="179">
        <v>1</v>
      </c>
      <c r="D468" s="179">
        <v>1</v>
      </c>
      <c r="E468" s="186" t="s">
        <v>1237</v>
      </c>
      <c r="F468" s="226" t="s">
        <v>352</v>
      </c>
      <c r="G468" s="226"/>
      <c r="H468" s="173">
        <f t="shared" si="7"/>
        <v>1710</v>
      </c>
      <c r="I468" s="173">
        <f>'[1]arandzin axbahan.'!F32+'[1]arandzin axbahan. ntpm'!F32</f>
        <v>1710</v>
      </c>
      <c r="J468" s="173">
        <f>'[1]arandzin axbahan.'!F134</f>
        <v>0</v>
      </c>
    </row>
    <row r="469" spans="1:10" ht="0.75" customHeight="1">
      <c r="A469" s="188"/>
      <c r="B469" s="178"/>
      <c r="C469" s="179"/>
      <c r="D469" s="179"/>
      <c r="E469" s="186" t="s">
        <v>930</v>
      </c>
      <c r="F469" s="187"/>
      <c r="G469" s="187"/>
      <c r="H469" s="173">
        <f t="shared" si="7"/>
        <v>0</v>
      </c>
      <c r="I469" s="173"/>
      <c r="J469" s="173"/>
    </row>
    <row r="470" spans="1:10" ht="14.25" customHeight="1">
      <c r="A470" s="188"/>
      <c r="B470" s="178"/>
      <c r="C470" s="179"/>
      <c r="D470" s="179"/>
      <c r="E470" s="199" t="s">
        <v>959</v>
      </c>
      <c r="F470" s="187"/>
      <c r="G470" s="241" t="s">
        <v>960</v>
      </c>
      <c r="H470" s="173">
        <f>I470+J470</f>
        <v>150</v>
      </c>
      <c r="I470" s="173">
        <f>'[1]arandzin axbahan.'!F48</f>
        <v>150</v>
      </c>
      <c r="J470" s="173"/>
    </row>
    <row r="471" spans="1:10" ht="18" customHeight="1">
      <c r="A471" s="188"/>
      <c r="B471" s="178"/>
      <c r="C471" s="179"/>
      <c r="D471" s="179"/>
      <c r="E471" s="199" t="s">
        <v>961</v>
      </c>
      <c r="F471" s="187"/>
      <c r="G471" s="241" t="s">
        <v>962</v>
      </c>
      <c r="H471" s="173">
        <f t="shared" si="7"/>
        <v>0</v>
      </c>
      <c r="I471" s="173">
        <f>'[1]arandzin axbahan.'!F49</f>
        <v>0</v>
      </c>
      <c r="J471" s="173"/>
    </row>
    <row r="472" spans="1:10" ht="18" customHeight="1">
      <c r="A472" s="188"/>
      <c r="B472" s="178"/>
      <c r="C472" s="179"/>
      <c r="D472" s="179"/>
      <c r="E472" s="225" t="s">
        <v>1098</v>
      </c>
      <c r="F472" s="187"/>
      <c r="G472" s="241" t="s">
        <v>1099</v>
      </c>
      <c r="H472" s="173">
        <f t="shared" si="7"/>
        <v>0</v>
      </c>
      <c r="I472" s="173">
        <f>'[1]arandzin axbahan.'!F120</f>
        <v>0</v>
      </c>
      <c r="J472" s="173"/>
    </row>
    <row r="473" spans="1:10" ht="13.5" customHeight="1">
      <c r="A473" s="188"/>
      <c r="B473" s="178"/>
      <c r="C473" s="179"/>
      <c r="D473" s="179"/>
      <c r="E473" s="199" t="s">
        <v>955</v>
      </c>
      <c r="F473" s="187"/>
      <c r="G473" s="241" t="s">
        <v>956</v>
      </c>
      <c r="H473" s="173">
        <f t="shared" si="7"/>
        <v>1000</v>
      </c>
      <c r="I473" s="173">
        <f>'[1]arandzin axbahan.'!F46+'[1]arandzin axbahan. ntpm'!F46</f>
        <v>1000</v>
      </c>
      <c r="J473" s="173"/>
    </row>
    <row r="474" spans="1:10" ht="13.5" customHeight="1">
      <c r="A474" s="188"/>
      <c r="B474" s="178"/>
      <c r="C474" s="179"/>
      <c r="D474" s="179"/>
      <c r="E474" s="199"/>
      <c r="F474" s="187"/>
      <c r="G474" s="241" t="s">
        <v>995</v>
      </c>
      <c r="H474" s="173">
        <f>I474+J474</f>
        <v>0</v>
      </c>
      <c r="I474" s="173">
        <f>'[1]arandzin axbahan.'!F68</f>
        <v>0</v>
      </c>
      <c r="J474" s="173"/>
    </row>
    <row r="475" spans="1:10" ht="15" customHeight="1">
      <c r="A475" s="188"/>
      <c r="B475" s="178"/>
      <c r="C475" s="179"/>
      <c r="D475" s="179"/>
      <c r="E475" s="225" t="s">
        <v>1003</v>
      </c>
      <c r="F475" s="187"/>
      <c r="G475" s="241" t="s">
        <v>1004</v>
      </c>
      <c r="H475" s="173">
        <f t="shared" si="7"/>
        <v>0</v>
      </c>
      <c r="I475" s="173">
        <f>'[1]arandzin axbahan.'!F73</f>
        <v>0</v>
      </c>
      <c r="J475" s="173"/>
    </row>
    <row r="476" spans="1:10" ht="15" customHeight="1">
      <c r="A476" s="188"/>
      <c r="B476" s="178"/>
      <c r="C476" s="179"/>
      <c r="D476" s="179"/>
      <c r="E476" s="243" t="s">
        <v>1238</v>
      </c>
      <c r="F476" s="187"/>
      <c r="G476" s="241" t="s">
        <v>1239</v>
      </c>
      <c r="H476" s="173">
        <f t="shared" si="7"/>
        <v>0</v>
      </c>
      <c r="I476" s="173">
        <f>'[1]arandzin axbahan.'!F96</f>
        <v>0</v>
      </c>
      <c r="J476" s="173"/>
    </row>
    <row r="477" spans="1:10" ht="15" customHeight="1">
      <c r="A477" s="188"/>
      <c r="B477" s="178"/>
      <c r="C477" s="179"/>
      <c r="D477" s="179"/>
      <c r="E477" s="225" t="s">
        <v>1112</v>
      </c>
      <c r="F477" s="187"/>
      <c r="G477" s="241" t="s">
        <v>1113</v>
      </c>
      <c r="H477" s="173">
        <f t="shared" si="7"/>
        <v>0</v>
      </c>
      <c r="I477" s="173"/>
      <c r="J477" s="173">
        <f>'[1]arandzin axbahan.'!F143</f>
        <v>0</v>
      </c>
    </row>
    <row r="478" spans="1:10" ht="12.75" customHeight="1">
      <c r="A478" s="188">
        <v>2520</v>
      </c>
      <c r="B478" s="178" t="s">
        <v>347</v>
      </c>
      <c r="C478" s="179">
        <v>2</v>
      </c>
      <c r="D478" s="179">
        <v>0</v>
      </c>
      <c r="E478" s="189" t="s">
        <v>1240</v>
      </c>
      <c r="F478" s="190" t="s">
        <v>354</v>
      </c>
      <c r="G478" s="190"/>
      <c r="H478" s="173">
        <f t="shared" si="7"/>
        <v>0</v>
      </c>
      <c r="I478" s="173">
        <f>I480</f>
        <v>0</v>
      </c>
      <c r="J478" s="173">
        <f>J480</f>
        <v>0</v>
      </c>
    </row>
    <row r="479" spans="1:10" s="191" customFormat="1" ht="0.75" hidden="1" customHeight="1">
      <c r="A479" s="188"/>
      <c r="B479" s="178"/>
      <c r="C479" s="179"/>
      <c r="D479" s="179"/>
      <c r="E479" s="186" t="s">
        <v>928</v>
      </c>
      <c r="F479" s="190"/>
      <c r="G479" s="190"/>
      <c r="H479" s="173">
        <f t="shared" si="7"/>
        <v>0</v>
      </c>
      <c r="I479" s="173"/>
      <c r="J479" s="173"/>
    </row>
    <row r="480" spans="1:10" ht="12.75" customHeight="1">
      <c r="A480" s="188">
        <v>2521</v>
      </c>
      <c r="B480" s="178" t="s">
        <v>347</v>
      </c>
      <c r="C480" s="179">
        <v>2</v>
      </c>
      <c r="D480" s="179">
        <v>1</v>
      </c>
      <c r="E480" s="186" t="s">
        <v>1241</v>
      </c>
      <c r="F480" s="226" t="s">
        <v>356</v>
      </c>
      <c r="G480" s="226"/>
      <c r="H480" s="173">
        <f t="shared" si="7"/>
        <v>0</v>
      </c>
      <c r="I480" s="173"/>
      <c r="J480" s="173"/>
    </row>
    <row r="481" spans="1:10" ht="0.75" hidden="1" customHeight="1">
      <c r="A481" s="188"/>
      <c r="B481" s="178"/>
      <c r="C481" s="179"/>
      <c r="D481" s="179"/>
      <c r="E481" s="186" t="s">
        <v>930</v>
      </c>
      <c r="F481" s="187"/>
      <c r="G481" s="187"/>
      <c r="H481" s="173">
        <f t="shared" si="7"/>
        <v>0</v>
      </c>
      <c r="I481" s="173"/>
      <c r="J481" s="173"/>
    </row>
    <row r="482" spans="1:10" ht="0.75" hidden="1" customHeight="1">
      <c r="A482" s="188"/>
      <c r="B482" s="178"/>
      <c r="C482" s="179"/>
      <c r="D482" s="179"/>
      <c r="E482" s="186" t="s">
        <v>1144</v>
      </c>
      <c r="F482" s="187"/>
      <c r="G482" s="187"/>
      <c r="H482" s="173">
        <f t="shared" ref="H482:H564" si="8">I482+J482</f>
        <v>0</v>
      </c>
      <c r="I482" s="173"/>
      <c r="J482" s="173"/>
    </row>
    <row r="483" spans="1:10" hidden="1">
      <c r="A483" s="188"/>
      <c r="B483" s="178"/>
      <c r="C483" s="179"/>
      <c r="D483" s="179"/>
      <c r="E483" s="186" t="s">
        <v>1144</v>
      </c>
      <c r="F483" s="187"/>
      <c r="G483" s="187"/>
      <c r="H483" s="173">
        <f t="shared" si="8"/>
        <v>0</v>
      </c>
      <c r="I483" s="173"/>
      <c r="J483" s="173"/>
    </row>
    <row r="484" spans="1:10">
      <c r="A484" s="188">
        <v>2530</v>
      </c>
      <c r="B484" s="178" t="s">
        <v>347</v>
      </c>
      <c r="C484" s="179">
        <v>3</v>
      </c>
      <c r="D484" s="179">
        <v>0</v>
      </c>
      <c r="E484" s="189" t="s">
        <v>1242</v>
      </c>
      <c r="F484" s="190" t="s">
        <v>358</v>
      </c>
      <c r="G484" s="190"/>
      <c r="H484" s="173">
        <f t="shared" si="8"/>
        <v>0</v>
      </c>
      <c r="I484" s="173">
        <f>I486</f>
        <v>0</v>
      </c>
      <c r="J484" s="173">
        <f>J486</f>
        <v>0</v>
      </c>
    </row>
    <row r="485" spans="1:10" s="191" customFormat="1" ht="10.5" hidden="1" customHeight="1">
      <c r="A485" s="188"/>
      <c r="B485" s="178"/>
      <c r="C485" s="179"/>
      <c r="D485" s="179"/>
      <c r="E485" s="186" t="s">
        <v>928</v>
      </c>
      <c r="F485" s="190"/>
      <c r="G485" s="190"/>
      <c r="H485" s="173">
        <f t="shared" si="8"/>
        <v>0</v>
      </c>
      <c r="I485" s="173"/>
      <c r="J485" s="173"/>
    </row>
    <row r="486" spans="1:10">
      <c r="A486" s="188">
        <v>3531</v>
      </c>
      <c r="B486" s="178" t="s">
        <v>347</v>
      </c>
      <c r="C486" s="179">
        <v>3</v>
      </c>
      <c r="D486" s="179">
        <v>1</v>
      </c>
      <c r="E486" s="186" t="s">
        <v>1242</v>
      </c>
      <c r="F486" s="226" t="s">
        <v>359</v>
      </c>
      <c r="G486" s="226"/>
      <c r="H486" s="173">
        <f t="shared" si="8"/>
        <v>0</v>
      </c>
      <c r="I486" s="173"/>
      <c r="J486" s="173"/>
    </row>
    <row r="487" spans="1:10" ht="34.200000000000003" hidden="1">
      <c r="A487" s="188"/>
      <c r="B487" s="178"/>
      <c r="C487" s="179"/>
      <c r="D487" s="179"/>
      <c r="E487" s="186" t="s">
        <v>930</v>
      </c>
      <c r="F487" s="187"/>
      <c r="G487" s="187"/>
      <c r="H487" s="173">
        <f t="shared" si="8"/>
        <v>0</v>
      </c>
      <c r="I487" s="173"/>
      <c r="J487" s="173"/>
    </row>
    <row r="488" spans="1:10" hidden="1">
      <c r="A488" s="188"/>
      <c r="B488" s="178"/>
      <c r="C488" s="179"/>
      <c r="D488" s="179"/>
      <c r="E488" s="186" t="s">
        <v>1144</v>
      </c>
      <c r="F488" s="187"/>
      <c r="G488" s="187"/>
      <c r="H488" s="173">
        <f t="shared" si="8"/>
        <v>0</v>
      </c>
      <c r="I488" s="173"/>
      <c r="J488" s="173"/>
    </row>
    <row r="489" spans="1:10" hidden="1">
      <c r="A489" s="188"/>
      <c r="B489" s="178"/>
      <c r="C489" s="179"/>
      <c r="D489" s="179"/>
      <c r="E489" s="186" t="s">
        <v>1144</v>
      </c>
      <c r="F489" s="187"/>
      <c r="G489" s="187"/>
      <c r="H489" s="173">
        <f t="shared" si="8"/>
        <v>0</v>
      </c>
      <c r="I489" s="173"/>
      <c r="J489" s="173"/>
    </row>
    <row r="490" spans="1:10" ht="12" customHeight="1">
      <c r="A490" s="188">
        <v>2540</v>
      </c>
      <c r="B490" s="178" t="s">
        <v>347</v>
      </c>
      <c r="C490" s="179">
        <v>4</v>
      </c>
      <c r="D490" s="179">
        <v>0</v>
      </c>
      <c r="E490" s="189" t="s">
        <v>1243</v>
      </c>
      <c r="F490" s="190" t="s">
        <v>361</v>
      </c>
      <c r="G490" s="190"/>
      <c r="H490" s="173">
        <f t="shared" si="8"/>
        <v>0</v>
      </c>
      <c r="I490" s="173">
        <f>I492</f>
        <v>0</v>
      </c>
      <c r="J490" s="173">
        <f>J492</f>
        <v>0</v>
      </c>
    </row>
    <row r="491" spans="1:10" s="191" customFormat="1" ht="10.5" hidden="1" customHeight="1">
      <c r="A491" s="188"/>
      <c r="B491" s="178"/>
      <c r="C491" s="179"/>
      <c r="D491" s="179"/>
      <c r="E491" s="186" t="s">
        <v>928</v>
      </c>
      <c r="F491" s="190"/>
      <c r="G491" s="190"/>
      <c r="H491" s="173">
        <f t="shared" si="8"/>
        <v>0</v>
      </c>
      <c r="I491" s="173"/>
      <c r="J491" s="173"/>
    </row>
    <row r="492" spans="1:10" ht="14.25" customHeight="1">
      <c r="A492" s="188">
        <v>2541</v>
      </c>
      <c r="B492" s="178" t="s">
        <v>347</v>
      </c>
      <c r="C492" s="179">
        <v>4</v>
      </c>
      <c r="D492" s="179">
        <v>1</v>
      </c>
      <c r="E492" s="186" t="s">
        <v>1243</v>
      </c>
      <c r="F492" s="226" t="s">
        <v>362</v>
      </c>
      <c r="G492" s="226"/>
      <c r="H492" s="173">
        <f t="shared" si="8"/>
        <v>0</v>
      </c>
      <c r="I492" s="173"/>
      <c r="J492" s="173"/>
    </row>
    <row r="493" spans="1:10" ht="34.200000000000003" hidden="1">
      <c r="A493" s="188"/>
      <c r="B493" s="178"/>
      <c r="C493" s="179"/>
      <c r="D493" s="179"/>
      <c r="E493" s="186" t="s">
        <v>930</v>
      </c>
      <c r="F493" s="187"/>
      <c r="G493" s="187"/>
      <c r="H493" s="173">
        <f t="shared" si="8"/>
        <v>0</v>
      </c>
      <c r="I493" s="173"/>
      <c r="J493" s="173"/>
    </row>
    <row r="494" spans="1:10" ht="1.5" hidden="1" customHeight="1">
      <c r="A494" s="188"/>
      <c r="B494" s="178"/>
      <c r="C494" s="179"/>
      <c r="D494" s="179"/>
      <c r="E494" s="186" t="s">
        <v>1144</v>
      </c>
      <c r="F494" s="187"/>
      <c r="G494" s="187"/>
      <c r="H494" s="173">
        <f t="shared" si="8"/>
        <v>0</v>
      </c>
      <c r="I494" s="173"/>
      <c r="J494" s="173"/>
    </row>
    <row r="495" spans="1:10" hidden="1">
      <c r="A495" s="188"/>
      <c r="B495" s="178"/>
      <c r="C495" s="179"/>
      <c r="D495" s="179"/>
      <c r="E495" s="186" t="s">
        <v>1144</v>
      </c>
      <c r="F495" s="187"/>
      <c r="G495" s="187"/>
      <c r="H495" s="173">
        <f t="shared" si="8"/>
        <v>0</v>
      </c>
      <c r="I495" s="173"/>
      <c r="J495" s="173"/>
    </row>
    <row r="496" spans="1:10" ht="21" customHeight="1">
      <c r="A496" s="188">
        <v>2550</v>
      </c>
      <c r="B496" s="178" t="s">
        <v>347</v>
      </c>
      <c r="C496" s="179">
        <v>5</v>
      </c>
      <c r="D496" s="179">
        <v>0</v>
      </c>
      <c r="E496" s="189" t="s">
        <v>1244</v>
      </c>
      <c r="F496" s="190" t="s">
        <v>364</v>
      </c>
      <c r="G496" s="190"/>
      <c r="H496" s="173">
        <f t="shared" si="8"/>
        <v>0</v>
      </c>
      <c r="I496" s="173">
        <f>I498</f>
        <v>0</v>
      </c>
      <c r="J496" s="173">
        <f>J498</f>
        <v>0</v>
      </c>
    </row>
    <row r="497" spans="1:10" s="191" customFormat="1" ht="10.5" hidden="1" customHeight="1">
      <c r="A497" s="188"/>
      <c r="B497" s="178"/>
      <c r="C497" s="179"/>
      <c r="D497" s="179"/>
      <c r="E497" s="186" t="s">
        <v>928</v>
      </c>
      <c r="F497" s="190"/>
      <c r="G497" s="190"/>
      <c r="H497" s="173">
        <f t="shared" si="8"/>
        <v>0</v>
      </c>
      <c r="I497" s="173"/>
      <c r="J497" s="173"/>
    </row>
    <row r="498" spans="1:10" ht="22.8">
      <c r="A498" s="188">
        <v>2551</v>
      </c>
      <c r="B498" s="178" t="s">
        <v>347</v>
      </c>
      <c r="C498" s="179">
        <v>5</v>
      </c>
      <c r="D498" s="179">
        <v>1</v>
      </c>
      <c r="E498" s="186" t="s">
        <v>1244</v>
      </c>
      <c r="F498" s="226" t="s">
        <v>365</v>
      </c>
      <c r="G498" s="226"/>
      <c r="H498" s="173">
        <f t="shared" si="8"/>
        <v>0</v>
      </c>
      <c r="I498" s="173"/>
      <c r="J498" s="173"/>
    </row>
    <row r="499" spans="1:10" ht="34.200000000000003" hidden="1">
      <c r="A499" s="188"/>
      <c r="B499" s="178"/>
      <c r="C499" s="179"/>
      <c r="D499" s="179"/>
      <c r="E499" s="186" t="s">
        <v>930</v>
      </c>
      <c r="F499" s="187"/>
      <c r="G499" s="187"/>
      <c r="H499" s="173">
        <f t="shared" si="8"/>
        <v>0</v>
      </c>
      <c r="I499" s="173"/>
      <c r="J499" s="173"/>
    </row>
    <row r="500" spans="1:10" hidden="1">
      <c r="A500" s="188"/>
      <c r="B500" s="178"/>
      <c r="C500" s="179"/>
      <c r="D500" s="179"/>
      <c r="E500" s="186" t="s">
        <v>1144</v>
      </c>
      <c r="F500" s="187"/>
      <c r="G500" s="187"/>
      <c r="H500" s="173">
        <f t="shared" si="8"/>
        <v>0</v>
      </c>
      <c r="I500" s="173"/>
      <c r="J500" s="173"/>
    </row>
    <row r="501" spans="1:10" hidden="1">
      <c r="A501" s="188"/>
      <c r="B501" s="178"/>
      <c r="C501" s="179"/>
      <c r="D501" s="179"/>
      <c r="E501" s="186" t="s">
        <v>1144</v>
      </c>
      <c r="F501" s="187"/>
      <c r="G501" s="187"/>
      <c r="H501" s="173">
        <f t="shared" si="8"/>
        <v>0</v>
      </c>
      <c r="I501" s="173"/>
      <c r="J501" s="173"/>
    </row>
    <row r="502" spans="1:10" ht="24.75" customHeight="1">
      <c r="A502" s="188">
        <v>2560</v>
      </c>
      <c r="B502" s="178" t="s">
        <v>347</v>
      </c>
      <c r="C502" s="179">
        <v>6</v>
      </c>
      <c r="D502" s="179">
        <v>0</v>
      </c>
      <c r="E502" s="189" t="s">
        <v>1245</v>
      </c>
      <c r="F502" s="190" t="s">
        <v>367</v>
      </c>
      <c r="G502" s="190"/>
      <c r="H502" s="173">
        <f t="shared" si="8"/>
        <v>0</v>
      </c>
      <c r="I502" s="173">
        <f>I504</f>
        <v>0</v>
      </c>
      <c r="J502" s="173">
        <f>J504</f>
        <v>0</v>
      </c>
    </row>
    <row r="503" spans="1:10" s="191" customFormat="1" ht="10.5" hidden="1" customHeight="1">
      <c r="A503" s="188"/>
      <c r="B503" s="178"/>
      <c r="C503" s="179"/>
      <c r="D503" s="179"/>
      <c r="E503" s="186" t="s">
        <v>928</v>
      </c>
      <c r="F503" s="190"/>
      <c r="G503" s="190"/>
      <c r="H503" s="173">
        <f t="shared" si="8"/>
        <v>0</v>
      </c>
      <c r="I503" s="173"/>
      <c r="J503" s="173"/>
    </row>
    <row r="504" spans="1:10" ht="22.5" customHeight="1">
      <c r="A504" s="188">
        <v>2561</v>
      </c>
      <c r="B504" s="178" t="s">
        <v>347</v>
      </c>
      <c r="C504" s="179">
        <v>6</v>
      </c>
      <c r="D504" s="179">
        <v>1</v>
      </c>
      <c r="E504" s="186" t="s">
        <v>1245</v>
      </c>
      <c r="F504" s="226" t="s">
        <v>368</v>
      </c>
      <c r="G504" s="226"/>
      <c r="H504" s="173">
        <f t="shared" si="8"/>
        <v>0</v>
      </c>
      <c r="I504" s="173">
        <f>'[1]05.06.01'!F32</f>
        <v>0</v>
      </c>
      <c r="J504" s="173"/>
    </row>
    <row r="505" spans="1:10" ht="24" hidden="1" customHeight="1">
      <c r="A505" s="188"/>
      <c r="B505" s="178"/>
      <c r="C505" s="179"/>
      <c r="D505" s="179"/>
      <c r="E505" s="186" t="s">
        <v>930</v>
      </c>
      <c r="F505" s="187"/>
      <c r="G505" s="187"/>
      <c r="H505" s="173">
        <f t="shared" si="8"/>
        <v>0</v>
      </c>
      <c r="I505" s="173"/>
      <c r="J505" s="173"/>
    </row>
    <row r="506" spans="1:10" ht="11.25" hidden="1" customHeight="1">
      <c r="A506" s="188"/>
      <c r="B506" s="178"/>
      <c r="C506" s="179"/>
      <c r="D506" s="179"/>
      <c r="E506" s="199" t="s">
        <v>955</v>
      </c>
      <c r="F506" s="187"/>
      <c r="G506" s="241" t="s">
        <v>956</v>
      </c>
      <c r="H506" s="173">
        <f t="shared" si="8"/>
        <v>0</v>
      </c>
      <c r="I506" s="173">
        <f>'[1]05.06.01'!F46</f>
        <v>0</v>
      </c>
      <c r="J506" s="173"/>
    </row>
    <row r="507" spans="1:10" ht="11.25" hidden="1" customHeight="1">
      <c r="A507" s="188"/>
      <c r="B507" s="178"/>
      <c r="C507" s="179"/>
      <c r="D507" s="179"/>
      <c r="E507" s="186" t="s">
        <v>1246</v>
      </c>
      <c r="F507" s="187"/>
      <c r="G507" s="241" t="s">
        <v>1247</v>
      </c>
      <c r="H507" s="173">
        <f t="shared" si="8"/>
        <v>0</v>
      </c>
      <c r="I507" s="173">
        <f>'[1]05.06.01'!F98</f>
        <v>0</v>
      </c>
      <c r="J507" s="173"/>
    </row>
    <row r="508" spans="1:10" s="184" customFormat="1" ht="21.75" customHeight="1">
      <c r="A508" s="231">
        <v>2600</v>
      </c>
      <c r="B508" s="178" t="s">
        <v>369</v>
      </c>
      <c r="C508" s="179">
        <v>0</v>
      </c>
      <c r="D508" s="179">
        <v>0</v>
      </c>
      <c r="E508" s="235" t="s">
        <v>1248</v>
      </c>
      <c r="F508" s="232" t="s">
        <v>371</v>
      </c>
      <c r="G508" s="232"/>
      <c r="H508" s="173">
        <f t="shared" si="8"/>
        <v>3310</v>
      </c>
      <c r="I508" s="182">
        <f>I510+I516+I522+I536+I551+I557</f>
        <v>3310</v>
      </c>
      <c r="J508" s="182">
        <f>J510+J516+J522+J536+J551+J557</f>
        <v>0</v>
      </c>
    </row>
    <row r="509" spans="1:10" ht="11.25" hidden="1" customHeight="1">
      <c r="A509" s="185"/>
      <c r="B509" s="178"/>
      <c r="C509" s="179"/>
      <c r="D509" s="179"/>
      <c r="E509" s="186" t="s">
        <v>926</v>
      </c>
      <c r="F509" s="187"/>
      <c r="G509" s="187"/>
      <c r="H509" s="173">
        <f t="shared" si="8"/>
        <v>0</v>
      </c>
      <c r="I509" s="173"/>
      <c r="J509" s="173"/>
    </row>
    <row r="510" spans="1:10" ht="13.5" customHeight="1">
      <c r="A510" s="188">
        <v>2610</v>
      </c>
      <c r="B510" s="178" t="s">
        <v>369</v>
      </c>
      <c r="C510" s="179">
        <v>1</v>
      </c>
      <c r="D510" s="179">
        <v>0</v>
      </c>
      <c r="E510" s="189" t="s">
        <v>1249</v>
      </c>
      <c r="F510" s="190" t="s">
        <v>373</v>
      </c>
      <c r="G510" s="190"/>
      <c r="H510" s="173">
        <f t="shared" si="8"/>
        <v>0</v>
      </c>
      <c r="I510" s="173"/>
      <c r="J510" s="173">
        <f>J512</f>
        <v>0</v>
      </c>
    </row>
    <row r="511" spans="1:10" s="191" customFormat="1" ht="15" hidden="1" customHeight="1">
      <c r="A511" s="188"/>
      <c r="B511" s="178"/>
      <c r="C511" s="179"/>
      <c r="D511" s="179"/>
      <c r="E511" s="186" t="s">
        <v>928</v>
      </c>
      <c r="F511" s="190"/>
      <c r="G511" s="190"/>
      <c r="H511" s="173">
        <f t="shared" si="8"/>
        <v>0</v>
      </c>
      <c r="I511" s="173"/>
      <c r="J511" s="173"/>
    </row>
    <row r="512" spans="1:10" ht="12.75" customHeight="1">
      <c r="A512" s="188">
        <v>2611</v>
      </c>
      <c r="B512" s="178" t="s">
        <v>369</v>
      </c>
      <c r="C512" s="179">
        <v>1</v>
      </c>
      <c r="D512" s="179">
        <v>1</v>
      </c>
      <c r="E512" s="186" t="s">
        <v>1250</v>
      </c>
      <c r="F512" s="226" t="s">
        <v>375</v>
      </c>
      <c r="G512" s="226"/>
      <c r="H512" s="173">
        <f t="shared" si="8"/>
        <v>0</v>
      </c>
      <c r="I512" s="173"/>
      <c r="J512" s="173"/>
    </row>
    <row r="513" spans="1:10" ht="15" hidden="1" customHeight="1">
      <c r="A513" s="188"/>
      <c r="B513" s="178"/>
      <c r="C513" s="179"/>
      <c r="D513" s="179"/>
      <c r="E513" s="186" t="s">
        <v>930</v>
      </c>
      <c r="F513" s="187"/>
      <c r="G513" s="187"/>
      <c r="H513" s="173">
        <f t="shared" si="8"/>
        <v>0</v>
      </c>
      <c r="I513" s="173"/>
      <c r="J513" s="173"/>
    </row>
    <row r="514" spans="1:10" ht="14.25" hidden="1" customHeight="1">
      <c r="A514" s="188"/>
      <c r="B514" s="178"/>
      <c r="C514" s="179"/>
      <c r="D514" s="179"/>
      <c r="E514" s="225" t="s">
        <v>1106</v>
      </c>
      <c r="F514" s="187"/>
      <c r="G514" s="219" t="s">
        <v>1107</v>
      </c>
      <c r="H514" s="173">
        <f t="shared" si="8"/>
        <v>0</v>
      </c>
      <c r="I514" s="173"/>
      <c r="J514" s="173"/>
    </row>
    <row r="515" spans="1:10" ht="15" hidden="1" customHeight="1">
      <c r="A515" s="188"/>
      <c r="B515" s="178"/>
      <c r="C515" s="179"/>
      <c r="D515" s="179"/>
      <c r="E515" s="186" t="s">
        <v>1144</v>
      </c>
      <c r="F515" s="187"/>
      <c r="G515" s="187"/>
      <c r="H515" s="173">
        <f t="shared" si="8"/>
        <v>0</v>
      </c>
      <c r="I515" s="173"/>
      <c r="J515" s="173"/>
    </row>
    <row r="516" spans="1:10" ht="14.25" customHeight="1">
      <c r="A516" s="188">
        <v>2620</v>
      </c>
      <c r="B516" s="178" t="s">
        <v>369</v>
      </c>
      <c r="C516" s="179">
        <v>2</v>
      </c>
      <c r="D516" s="179">
        <v>0</v>
      </c>
      <c r="E516" s="189" t="s">
        <v>1251</v>
      </c>
      <c r="F516" s="190" t="s">
        <v>377</v>
      </c>
      <c r="G516" s="190"/>
      <c r="H516" s="173">
        <f t="shared" si="8"/>
        <v>0</v>
      </c>
      <c r="I516" s="173"/>
      <c r="J516" s="173"/>
    </row>
    <row r="517" spans="1:10" s="191" customFormat="1" ht="10.5" hidden="1" customHeight="1">
      <c r="A517" s="188"/>
      <c r="B517" s="178"/>
      <c r="C517" s="179"/>
      <c r="D517" s="179"/>
      <c r="E517" s="186" t="s">
        <v>928</v>
      </c>
      <c r="F517" s="190"/>
      <c r="G517" s="190"/>
      <c r="H517" s="173">
        <f t="shared" si="8"/>
        <v>0</v>
      </c>
      <c r="I517" s="173"/>
      <c r="J517" s="173"/>
    </row>
    <row r="518" spans="1:10" ht="12.75" customHeight="1">
      <c r="A518" s="188">
        <v>2621</v>
      </c>
      <c r="B518" s="178" t="s">
        <v>369</v>
      </c>
      <c r="C518" s="179">
        <v>2</v>
      </c>
      <c r="D518" s="179">
        <v>1</v>
      </c>
      <c r="E518" s="186" t="s">
        <v>1251</v>
      </c>
      <c r="F518" s="226" t="s">
        <v>378</v>
      </c>
      <c r="G518" s="226"/>
      <c r="H518" s="173">
        <f t="shared" si="8"/>
        <v>0</v>
      </c>
      <c r="I518" s="173"/>
      <c r="J518" s="173"/>
    </row>
    <row r="519" spans="1:10" ht="0.75" hidden="1" customHeight="1">
      <c r="A519" s="188"/>
      <c r="B519" s="178"/>
      <c r="C519" s="179"/>
      <c r="D519" s="179"/>
      <c r="E519" s="186" t="s">
        <v>930</v>
      </c>
      <c r="F519" s="187"/>
      <c r="G519" s="187"/>
      <c r="H519" s="173">
        <f t="shared" si="8"/>
        <v>0</v>
      </c>
      <c r="I519" s="173"/>
      <c r="J519" s="173"/>
    </row>
    <row r="520" spans="1:10" ht="0.75" hidden="1" customHeight="1">
      <c r="A520" s="188"/>
      <c r="B520" s="178"/>
      <c r="C520" s="179"/>
      <c r="D520" s="179"/>
      <c r="E520" s="186" t="s">
        <v>1144</v>
      </c>
      <c r="F520" s="187"/>
      <c r="G520" s="187"/>
      <c r="H520" s="173">
        <f t="shared" si="8"/>
        <v>0</v>
      </c>
      <c r="I520" s="173"/>
      <c r="J520" s="173"/>
    </row>
    <row r="521" spans="1:10" hidden="1">
      <c r="A521" s="188"/>
      <c r="B521" s="178"/>
      <c r="C521" s="179"/>
      <c r="D521" s="179"/>
      <c r="E521" s="186" t="s">
        <v>1144</v>
      </c>
      <c r="F521" s="187"/>
      <c r="G521" s="187"/>
      <c r="H521" s="173">
        <f t="shared" si="8"/>
        <v>0</v>
      </c>
      <c r="I521" s="173"/>
      <c r="J521" s="173"/>
    </row>
    <row r="522" spans="1:10" ht="13.5" customHeight="1">
      <c r="A522" s="188">
        <v>2630</v>
      </c>
      <c r="B522" s="178" t="s">
        <v>369</v>
      </c>
      <c r="C522" s="179">
        <v>3</v>
      </c>
      <c r="D522" s="179">
        <v>0</v>
      </c>
      <c r="E522" s="189" t="s">
        <v>1252</v>
      </c>
      <c r="F522" s="190" t="s">
        <v>380</v>
      </c>
      <c r="G522" s="190"/>
      <c r="H522" s="173">
        <f t="shared" si="8"/>
        <v>0</v>
      </c>
      <c r="I522" s="173">
        <f>I524</f>
        <v>0</v>
      </c>
      <c r="J522" s="173">
        <f>J524</f>
        <v>0</v>
      </c>
    </row>
    <row r="523" spans="1:10" s="191" customFormat="1" ht="10.5" hidden="1" customHeight="1">
      <c r="A523" s="188"/>
      <c r="B523" s="178"/>
      <c r="C523" s="179"/>
      <c r="D523" s="179"/>
      <c r="E523" s="186" t="s">
        <v>928</v>
      </c>
      <c r="F523" s="190"/>
      <c r="G523" s="190"/>
      <c r="H523" s="173">
        <f t="shared" si="8"/>
        <v>0</v>
      </c>
      <c r="I523" s="173"/>
      <c r="J523" s="173"/>
    </row>
    <row r="524" spans="1:10" ht="16.5" customHeight="1">
      <c r="A524" s="188">
        <v>2631</v>
      </c>
      <c r="B524" s="178" t="s">
        <v>369</v>
      </c>
      <c r="C524" s="179">
        <v>3</v>
      </c>
      <c r="D524" s="179">
        <v>1</v>
      </c>
      <c r="E524" s="186" t="s">
        <v>1253</v>
      </c>
      <c r="F524" s="190" t="s">
        <v>382</v>
      </c>
      <c r="G524" s="190"/>
      <c r="H524" s="173">
        <f t="shared" si="8"/>
        <v>0</v>
      </c>
      <c r="I524" s="173">
        <f>'[1]arandzin komunal'!F32</f>
        <v>0</v>
      </c>
      <c r="J524" s="173">
        <f>'[1]arandzin komunal'!F134</f>
        <v>0</v>
      </c>
    </row>
    <row r="525" spans="1:10" ht="21.75" hidden="1" customHeight="1">
      <c r="A525" s="188"/>
      <c r="B525" s="178"/>
      <c r="C525" s="179"/>
      <c r="D525" s="179"/>
      <c r="E525" s="186" t="s">
        <v>930</v>
      </c>
      <c r="F525" s="187"/>
      <c r="G525" s="187"/>
      <c r="H525" s="173">
        <f t="shared" si="8"/>
        <v>0</v>
      </c>
      <c r="I525" s="173"/>
      <c r="J525" s="173"/>
    </row>
    <row r="526" spans="1:10" ht="14.25" customHeight="1">
      <c r="A526" s="188"/>
      <c r="B526" s="178"/>
      <c r="C526" s="179"/>
      <c r="D526" s="179"/>
      <c r="E526" s="199" t="s">
        <v>986</v>
      </c>
      <c r="F526" s="187"/>
      <c r="G526" s="247" t="s">
        <v>987</v>
      </c>
      <c r="H526" s="173">
        <f t="shared" si="8"/>
        <v>0</v>
      </c>
      <c r="I526" s="173">
        <f>'[1]arandzin komunal'!F63</f>
        <v>0</v>
      </c>
      <c r="J526" s="173"/>
    </row>
    <row r="527" spans="1:10" ht="14.25" customHeight="1">
      <c r="A527" s="188"/>
      <c r="B527" s="178"/>
      <c r="C527" s="179"/>
      <c r="D527" s="179"/>
      <c r="E527" s="199" t="s">
        <v>989</v>
      </c>
      <c r="F527" s="187"/>
      <c r="G527" s="247" t="s">
        <v>990</v>
      </c>
      <c r="H527" s="173">
        <f>I527+J527</f>
        <v>0</v>
      </c>
      <c r="I527" s="173"/>
      <c r="J527" s="173">
        <f>'[1]arandzin komunal'!F65</f>
        <v>0</v>
      </c>
    </row>
    <row r="528" spans="1:10" ht="23.25" customHeight="1">
      <c r="A528" s="188"/>
      <c r="B528" s="178"/>
      <c r="C528" s="179"/>
      <c r="D528" s="179"/>
      <c r="E528" s="199" t="s">
        <v>992</v>
      </c>
      <c r="F528" s="187"/>
      <c r="G528" s="247" t="s">
        <v>993</v>
      </c>
      <c r="H528" s="173">
        <f t="shared" si="8"/>
        <v>0</v>
      </c>
      <c r="I528" s="173">
        <f>'[1]arandzin komunal'!F67</f>
        <v>0</v>
      </c>
      <c r="J528" s="173"/>
    </row>
    <row r="529" spans="1:13" ht="23.25" customHeight="1">
      <c r="A529" s="188"/>
      <c r="B529" s="178"/>
      <c r="C529" s="179"/>
      <c r="D529" s="179"/>
      <c r="E529" s="225" t="s">
        <v>1254</v>
      </c>
      <c r="F529" s="234" t="s">
        <v>1255</v>
      </c>
      <c r="G529" s="247" t="s">
        <v>1256</v>
      </c>
      <c r="H529" s="173">
        <f>I529+J529</f>
        <v>0</v>
      </c>
      <c r="I529" s="173">
        <f>'[1]arandzin komunal'!F130</f>
        <v>0</v>
      </c>
      <c r="J529" s="173"/>
    </row>
    <row r="530" spans="1:13" ht="23.25" customHeight="1">
      <c r="A530" s="188"/>
      <c r="B530" s="178"/>
      <c r="C530" s="179"/>
      <c r="D530" s="179"/>
      <c r="E530" s="225" t="s">
        <v>1011</v>
      </c>
      <c r="F530" s="234"/>
      <c r="G530" s="247" t="s">
        <v>1012</v>
      </c>
      <c r="H530" s="173">
        <f>I530+J530</f>
        <v>0</v>
      </c>
      <c r="I530" s="173">
        <f>'[1]arandzin komunal'!F77</f>
        <v>0</v>
      </c>
      <c r="J530" s="173"/>
    </row>
    <row r="531" spans="1:13" ht="23.25" customHeight="1">
      <c r="A531" s="188"/>
      <c r="B531" s="178"/>
      <c r="C531" s="179"/>
      <c r="D531" s="179"/>
      <c r="E531" s="225" t="s">
        <v>1238</v>
      </c>
      <c r="F531" s="234"/>
      <c r="G531" s="247" t="s">
        <v>1239</v>
      </c>
      <c r="H531" s="173">
        <f>I531+J531</f>
        <v>0</v>
      </c>
      <c r="I531" s="173">
        <f>'[1]arandzin komunal'!F96</f>
        <v>0</v>
      </c>
      <c r="J531" s="173"/>
    </row>
    <row r="532" spans="1:13" ht="21.75" customHeight="1">
      <c r="A532" s="188"/>
      <c r="B532" s="178"/>
      <c r="C532" s="179"/>
      <c r="D532" s="179"/>
      <c r="E532" s="225" t="s">
        <v>1098</v>
      </c>
      <c r="F532" s="234"/>
      <c r="G532" s="247" t="s">
        <v>1099</v>
      </c>
      <c r="H532" s="173">
        <f>I532+J532</f>
        <v>0</v>
      </c>
      <c r="I532" s="173"/>
      <c r="J532" s="173">
        <f>'[1]arandzin komunal'!F120</f>
        <v>0</v>
      </c>
    </row>
    <row r="533" spans="1:13" ht="16.5" customHeight="1">
      <c r="A533" s="188"/>
      <c r="B533" s="178"/>
      <c r="C533" s="179"/>
      <c r="D533" s="179"/>
      <c r="E533" s="225" t="s">
        <v>1104</v>
      </c>
      <c r="F533" s="187"/>
      <c r="G533" s="219" t="s">
        <v>1105</v>
      </c>
      <c r="H533" s="173">
        <f t="shared" si="8"/>
        <v>0</v>
      </c>
      <c r="I533" s="173"/>
      <c r="J533" s="173">
        <f>'[1]arandzin komunal'!F139</f>
        <v>0</v>
      </c>
    </row>
    <row r="534" spans="1:13" ht="18.75" customHeight="1">
      <c r="A534" s="188"/>
      <c r="B534" s="178"/>
      <c r="C534" s="179"/>
      <c r="D534" s="179"/>
      <c r="E534" s="225" t="s">
        <v>1106</v>
      </c>
      <c r="F534" s="187"/>
      <c r="G534" s="219" t="s">
        <v>1107</v>
      </c>
      <c r="H534" s="173">
        <f t="shared" si="8"/>
        <v>0</v>
      </c>
      <c r="I534" s="173"/>
      <c r="J534" s="173">
        <f>'[1]arandzin komunal'!F140</f>
        <v>0</v>
      </c>
    </row>
    <row r="535" spans="1:13" ht="18.75" customHeight="1">
      <c r="A535" s="188"/>
      <c r="B535" s="178"/>
      <c r="C535" s="179"/>
      <c r="D535" s="179"/>
      <c r="E535" s="249" t="s">
        <v>762</v>
      </c>
      <c r="F535" s="187"/>
      <c r="G535" s="219" t="s">
        <v>1121</v>
      </c>
      <c r="H535" s="173">
        <f t="shared" si="8"/>
        <v>0</v>
      </c>
      <c r="I535" s="173"/>
      <c r="J535" s="173">
        <f>'[1]arandzin komunal'!F145</f>
        <v>0</v>
      </c>
    </row>
    <row r="536" spans="1:13" ht="21.75" customHeight="1">
      <c r="A536" s="188">
        <v>2640</v>
      </c>
      <c r="B536" s="178" t="s">
        <v>369</v>
      </c>
      <c r="C536" s="179">
        <v>4</v>
      </c>
      <c r="D536" s="179">
        <v>0</v>
      </c>
      <c r="E536" s="189" t="s">
        <v>1257</v>
      </c>
      <c r="F536" s="190" t="s">
        <v>384</v>
      </c>
      <c r="G536" s="190"/>
      <c r="H536" s="173">
        <f t="shared" si="8"/>
        <v>3310</v>
      </c>
      <c r="I536" s="173">
        <f>I538</f>
        <v>3310</v>
      </c>
      <c r="J536" s="173">
        <f>J538</f>
        <v>0</v>
      </c>
    </row>
    <row r="537" spans="1:13" s="191" customFormat="1" ht="10.5" hidden="1" customHeight="1">
      <c r="A537" s="188"/>
      <c r="B537" s="178"/>
      <c r="C537" s="179"/>
      <c r="D537" s="179"/>
      <c r="E537" s="186" t="s">
        <v>928</v>
      </c>
      <c r="F537" s="190"/>
      <c r="G537" s="190"/>
      <c r="H537" s="173">
        <f t="shared" si="8"/>
        <v>0</v>
      </c>
      <c r="I537" s="173"/>
      <c r="J537" s="173"/>
    </row>
    <row r="538" spans="1:13" ht="15.75" customHeight="1">
      <c r="A538" s="188">
        <v>2641</v>
      </c>
      <c r="B538" s="178" t="s">
        <v>369</v>
      </c>
      <c r="C538" s="179">
        <v>4</v>
      </c>
      <c r="D538" s="179">
        <v>1</v>
      </c>
      <c r="E538" s="186" t="s">
        <v>1258</v>
      </c>
      <c r="F538" s="226" t="s">
        <v>386</v>
      </c>
      <c r="G538" s="226"/>
      <c r="H538" s="173">
        <f t="shared" si="8"/>
        <v>3310</v>
      </c>
      <c r="I538" s="173">
        <f>[1]poxoc.lusav.!F32+[1]poxoc.lusav.ntpm!F32</f>
        <v>3310</v>
      </c>
      <c r="J538" s="173">
        <f>[1]poxoc.lusav.!F134</f>
        <v>0</v>
      </c>
      <c r="M538" s="244"/>
    </row>
    <row r="539" spans="1:13" ht="22.5" hidden="1" customHeight="1">
      <c r="A539" s="188"/>
      <c r="B539" s="178"/>
      <c r="C539" s="179"/>
      <c r="D539" s="179"/>
      <c r="E539" s="186" t="s">
        <v>930</v>
      </c>
      <c r="F539" s="187"/>
      <c r="G539" s="187"/>
      <c r="H539" s="173">
        <f t="shared" si="8"/>
        <v>0</v>
      </c>
      <c r="I539" s="173"/>
      <c r="J539" s="173"/>
      <c r="M539" s="245"/>
    </row>
    <row r="540" spans="1:13" ht="22.5" hidden="1" customHeight="1">
      <c r="A540" s="188"/>
      <c r="B540" s="178"/>
      <c r="C540" s="179"/>
      <c r="D540" s="179"/>
      <c r="E540" s="186" t="s">
        <v>1144</v>
      </c>
      <c r="F540" s="187"/>
      <c r="G540" s="187"/>
      <c r="H540" s="173">
        <f t="shared" si="8"/>
        <v>0</v>
      </c>
      <c r="I540" s="173"/>
      <c r="J540" s="173"/>
      <c r="M540" s="245"/>
    </row>
    <row r="541" spans="1:13" ht="15.75" customHeight="1">
      <c r="A541" s="188"/>
      <c r="B541" s="178"/>
      <c r="C541" s="179"/>
      <c r="D541" s="179"/>
      <c r="E541" s="195" t="s">
        <v>1155</v>
      </c>
      <c r="F541" s="187"/>
      <c r="G541" s="224">
        <v>421200</v>
      </c>
      <c r="H541" s="173">
        <f t="shared" si="8"/>
        <v>1260</v>
      </c>
      <c r="I541" s="173">
        <f>[1]poxoc.lusav.!F45+[1]poxoc.lusav.ntpm!F45</f>
        <v>1260</v>
      </c>
      <c r="J541" s="173"/>
    </row>
    <row r="542" spans="1:13" ht="15.75" customHeight="1">
      <c r="A542" s="188"/>
      <c r="B542" s="178"/>
      <c r="C542" s="179"/>
      <c r="D542" s="179"/>
      <c r="E542" s="199" t="s">
        <v>986</v>
      </c>
      <c r="F542" s="187"/>
      <c r="G542" s="224">
        <v>423900</v>
      </c>
      <c r="H542" s="173">
        <f t="shared" si="8"/>
        <v>1900</v>
      </c>
      <c r="I542" s="173">
        <f>[1]poxoc.lusav.!F63</f>
        <v>1900</v>
      </c>
      <c r="J542" s="173"/>
    </row>
    <row r="543" spans="1:13" ht="15.75" customHeight="1">
      <c r="A543" s="188"/>
      <c r="B543" s="178"/>
      <c r="C543" s="179"/>
      <c r="D543" s="179"/>
      <c r="E543" s="199" t="s">
        <v>989</v>
      </c>
      <c r="F543" s="187"/>
      <c r="G543" s="224">
        <v>424100</v>
      </c>
      <c r="H543" s="173">
        <f>I543+J543</f>
        <v>0</v>
      </c>
      <c r="I543" s="173">
        <f>[1]poxoc.lusav.!F64</f>
        <v>0</v>
      </c>
      <c r="J543" s="173"/>
    </row>
    <row r="544" spans="1:13" ht="15.75" customHeight="1">
      <c r="A544" s="188"/>
      <c r="B544" s="178"/>
      <c r="C544" s="179"/>
      <c r="D544" s="179"/>
      <c r="E544" s="199" t="s">
        <v>992</v>
      </c>
      <c r="F544" s="187"/>
      <c r="G544" s="224">
        <v>425100</v>
      </c>
      <c r="H544" s="173">
        <f>I544+J544</f>
        <v>0</v>
      </c>
      <c r="I544" s="173">
        <f>[1]poxoc.lusav.!F67</f>
        <v>0</v>
      </c>
      <c r="J544" s="173"/>
    </row>
    <row r="545" spans="1:10" ht="12" customHeight="1">
      <c r="A545" s="188"/>
      <c r="B545" s="178"/>
      <c r="C545" s="179"/>
      <c r="D545" s="179"/>
      <c r="E545" s="225" t="s">
        <v>1009</v>
      </c>
      <c r="F545" s="187"/>
      <c r="G545" s="224">
        <v>426700</v>
      </c>
      <c r="H545" s="173">
        <f>I545+J545</f>
        <v>0</v>
      </c>
      <c r="I545" s="173">
        <f>[1]poxoc.lusav.!F76+[1]poxoc.lusav.ntpm!F76</f>
        <v>0</v>
      </c>
      <c r="J545" s="173"/>
    </row>
    <row r="546" spans="1:10" ht="12" customHeight="1">
      <c r="A546" s="188"/>
      <c r="B546" s="178"/>
      <c r="C546" s="179"/>
      <c r="D546" s="179"/>
      <c r="E546" s="225" t="s">
        <v>1011</v>
      </c>
      <c r="F546" s="187"/>
      <c r="G546" s="224">
        <v>426900</v>
      </c>
      <c r="H546" s="173">
        <f t="shared" si="8"/>
        <v>150</v>
      </c>
      <c r="I546" s="173">
        <f>[1]poxoc.lusav.!F77</f>
        <v>150</v>
      </c>
      <c r="J546" s="173"/>
    </row>
    <row r="547" spans="1:10" ht="15" customHeight="1">
      <c r="A547" s="188"/>
      <c r="B547" s="178"/>
      <c r="C547" s="179"/>
      <c r="D547" s="179"/>
      <c r="E547" s="225" t="s">
        <v>1104</v>
      </c>
      <c r="F547" s="187"/>
      <c r="G547" s="224">
        <v>511200</v>
      </c>
      <c r="H547" s="173">
        <f t="shared" si="8"/>
        <v>0</v>
      </c>
      <c r="I547" s="173"/>
      <c r="J547" s="173">
        <f>[1]poxoc.lusav.!F139</f>
        <v>0</v>
      </c>
    </row>
    <row r="548" spans="1:10" ht="15" customHeight="1">
      <c r="A548" s="188"/>
      <c r="B548" s="178"/>
      <c r="C548" s="179"/>
      <c r="D548" s="179"/>
      <c r="E548" s="225" t="s">
        <v>1112</v>
      </c>
      <c r="F548" s="187"/>
      <c r="G548" s="224">
        <v>512900</v>
      </c>
      <c r="H548" s="173">
        <f>I548+J548</f>
        <v>0</v>
      </c>
      <c r="I548" s="173"/>
      <c r="J548" s="173">
        <f>[1]poxoc.lusav.!F143</f>
        <v>0</v>
      </c>
    </row>
    <row r="549" spans="1:10" ht="13.5" customHeight="1">
      <c r="A549" s="188"/>
      <c r="B549" s="178"/>
      <c r="C549" s="179"/>
      <c r="D549" s="179"/>
      <c r="E549" s="229" t="s">
        <v>1120</v>
      </c>
      <c r="F549" s="187"/>
      <c r="G549" s="224">
        <v>513400</v>
      </c>
      <c r="H549" s="173">
        <f t="shared" si="8"/>
        <v>0</v>
      </c>
      <c r="I549" s="173"/>
      <c r="J549" s="173">
        <f>[1]poxoc.lusav.!F145</f>
        <v>0</v>
      </c>
    </row>
    <row r="550" spans="1:10" ht="0.75" hidden="1" customHeight="1">
      <c r="A550" s="188"/>
      <c r="B550" s="178"/>
      <c r="C550" s="179"/>
      <c r="D550" s="179"/>
      <c r="E550" s="225" t="s">
        <v>1125</v>
      </c>
      <c r="F550" s="187"/>
      <c r="G550" s="224">
        <v>522100</v>
      </c>
      <c r="H550" s="173">
        <f t="shared" si="8"/>
        <v>0</v>
      </c>
      <c r="I550" s="173"/>
      <c r="J550" s="173">
        <f>[1]poxoc.lusav.!F148</f>
        <v>0</v>
      </c>
    </row>
    <row r="551" spans="1:10" ht="33.75" customHeight="1">
      <c r="A551" s="188">
        <v>2650</v>
      </c>
      <c r="B551" s="178" t="s">
        <v>369</v>
      </c>
      <c r="C551" s="179">
        <v>5</v>
      </c>
      <c r="D551" s="179">
        <v>0</v>
      </c>
      <c r="E551" s="189" t="s">
        <v>1259</v>
      </c>
      <c r="F551" s="190" t="s">
        <v>388</v>
      </c>
      <c r="G551" s="190"/>
      <c r="H551" s="173">
        <f t="shared" si="8"/>
        <v>0</v>
      </c>
      <c r="I551" s="173"/>
      <c r="J551" s="173"/>
    </row>
    <row r="552" spans="1:10" s="191" customFormat="1" ht="10.5" hidden="1" customHeight="1">
      <c r="A552" s="188"/>
      <c r="B552" s="178"/>
      <c r="C552" s="179"/>
      <c r="D552" s="179"/>
      <c r="E552" s="186" t="s">
        <v>928</v>
      </c>
      <c r="F552" s="190"/>
      <c r="G552" s="190"/>
      <c r="H552" s="173">
        <f t="shared" si="8"/>
        <v>0</v>
      </c>
      <c r="I552" s="173"/>
      <c r="J552" s="173"/>
    </row>
    <row r="553" spans="1:10" ht="34.5" customHeight="1">
      <c r="A553" s="188">
        <v>2651</v>
      </c>
      <c r="B553" s="178" t="s">
        <v>369</v>
      </c>
      <c r="C553" s="179">
        <v>5</v>
      </c>
      <c r="D553" s="179">
        <v>1</v>
      </c>
      <c r="E553" s="186" t="s">
        <v>1259</v>
      </c>
      <c r="F553" s="226" t="s">
        <v>389</v>
      </c>
      <c r="G553" s="226"/>
      <c r="H553" s="173">
        <f t="shared" si="8"/>
        <v>0</v>
      </c>
      <c r="I553" s="173"/>
      <c r="J553" s="173"/>
    </row>
    <row r="554" spans="1:10" ht="34.200000000000003" hidden="1">
      <c r="A554" s="188"/>
      <c r="B554" s="178"/>
      <c r="C554" s="179"/>
      <c r="D554" s="179"/>
      <c r="E554" s="186" t="s">
        <v>930</v>
      </c>
      <c r="F554" s="187"/>
      <c r="G554" s="187"/>
      <c r="H554" s="173">
        <f t="shared" si="8"/>
        <v>0</v>
      </c>
      <c r="I554" s="173"/>
      <c r="J554" s="173"/>
    </row>
    <row r="555" spans="1:10" ht="0.75" hidden="1" customHeight="1">
      <c r="A555" s="188"/>
      <c r="B555" s="178"/>
      <c r="C555" s="179"/>
      <c r="D555" s="179"/>
      <c r="E555" s="186" t="s">
        <v>1144</v>
      </c>
      <c r="F555" s="187"/>
      <c r="G555" s="187"/>
      <c r="H555" s="173">
        <f t="shared" si="8"/>
        <v>0</v>
      </c>
      <c r="I555" s="173"/>
      <c r="J555" s="173"/>
    </row>
    <row r="556" spans="1:10" hidden="1">
      <c r="A556" s="188"/>
      <c r="B556" s="178"/>
      <c r="C556" s="179"/>
      <c r="D556" s="179"/>
      <c r="E556" s="186" t="s">
        <v>1144</v>
      </c>
      <c r="F556" s="187"/>
      <c r="G556" s="187"/>
      <c r="H556" s="173">
        <f t="shared" si="8"/>
        <v>0</v>
      </c>
      <c r="I556" s="173"/>
      <c r="J556" s="173"/>
    </row>
    <row r="557" spans="1:10" ht="25.5" customHeight="1">
      <c r="A557" s="188">
        <v>2660</v>
      </c>
      <c r="B557" s="178" t="s">
        <v>369</v>
      </c>
      <c r="C557" s="179">
        <v>6</v>
      </c>
      <c r="D557" s="179">
        <v>0</v>
      </c>
      <c r="E557" s="189" t="s">
        <v>1260</v>
      </c>
      <c r="F557" s="233" t="s">
        <v>391</v>
      </c>
      <c r="G557" s="233"/>
      <c r="H557" s="173">
        <f t="shared" si="8"/>
        <v>0</v>
      </c>
      <c r="I557" s="173">
        <f>I559</f>
        <v>0</v>
      </c>
      <c r="J557" s="173">
        <f>J559</f>
        <v>0</v>
      </c>
    </row>
    <row r="558" spans="1:10" s="191" customFormat="1" ht="10.5" hidden="1" customHeight="1">
      <c r="A558" s="188"/>
      <c r="B558" s="178"/>
      <c r="C558" s="179"/>
      <c r="D558" s="179"/>
      <c r="E558" s="186" t="s">
        <v>928</v>
      </c>
      <c r="F558" s="190"/>
      <c r="G558" s="190"/>
      <c r="H558" s="173">
        <f t="shared" si="8"/>
        <v>0</v>
      </c>
      <c r="I558" s="173"/>
      <c r="J558" s="173"/>
    </row>
    <row r="559" spans="1:10" ht="25.5" customHeight="1">
      <c r="A559" s="188">
        <v>2661</v>
      </c>
      <c r="B559" s="178" t="s">
        <v>369</v>
      </c>
      <c r="C559" s="179">
        <v>6</v>
      </c>
      <c r="D559" s="179">
        <v>1</v>
      </c>
      <c r="E559" s="186" t="s">
        <v>1260</v>
      </c>
      <c r="F559" s="226" t="s">
        <v>392</v>
      </c>
      <c r="G559" s="226"/>
      <c r="H559" s="173">
        <f t="shared" si="8"/>
        <v>0</v>
      </c>
      <c r="I559" s="173"/>
      <c r="J559" s="173"/>
    </row>
    <row r="560" spans="1:10" ht="29.25" hidden="1" customHeight="1">
      <c r="A560" s="188"/>
      <c r="B560" s="178"/>
      <c r="C560" s="179"/>
      <c r="D560" s="179"/>
      <c r="E560" s="186" t="s">
        <v>930</v>
      </c>
      <c r="F560" s="187"/>
      <c r="G560" s="187"/>
      <c r="H560" s="173">
        <f t="shared" si="8"/>
        <v>0</v>
      </c>
      <c r="I560" s="173"/>
      <c r="J560" s="173"/>
    </row>
    <row r="561" spans="1:10" ht="14.25" hidden="1" customHeight="1">
      <c r="A561" s="188"/>
      <c r="B561" s="178"/>
      <c r="C561" s="179"/>
      <c r="D561" s="179"/>
      <c r="E561" s="186" t="s">
        <v>955</v>
      </c>
      <c r="F561" s="187"/>
      <c r="G561" s="239">
        <v>421300</v>
      </c>
      <c r="H561" s="173">
        <f t="shared" si="8"/>
        <v>0</v>
      </c>
      <c r="I561" s="173"/>
      <c r="J561" s="173"/>
    </row>
    <row r="562" spans="1:10" ht="12" hidden="1" customHeight="1">
      <c r="A562" s="188"/>
      <c r="B562" s="178"/>
      <c r="C562" s="179"/>
      <c r="D562" s="179"/>
      <c r="E562" s="186" t="s">
        <v>1261</v>
      </c>
      <c r="F562" s="187"/>
      <c r="G562" s="246">
        <v>511300</v>
      </c>
      <c r="H562" s="173">
        <f t="shared" si="8"/>
        <v>0</v>
      </c>
      <c r="I562" s="173"/>
      <c r="J562" s="173"/>
    </row>
    <row r="563" spans="1:10" ht="11.25" hidden="1" customHeight="1">
      <c r="A563" s="188"/>
      <c r="B563" s="178"/>
      <c r="C563" s="179"/>
      <c r="D563" s="179"/>
      <c r="E563" s="186" t="s">
        <v>1120</v>
      </c>
      <c r="F563" s="187"/>
      <c r="G563" s="239">
        <v>513400</v>
      </c>
      <c r="H563" s="173">
        <f t="shared" si="8"/>
        <v>0</v>
      </c>
      <c r="I563" s="173"/>
      <c r="J563" s="173"/>
    </row>
    <row r="564" spans="1:10" ht="29.25" hidden="1" customHeight="1">
      <c r="A564" s="188"/>
      <c r="B564" s="178"/>
      <c r="C564" s="179"/>
      <c r="D564" s="179"/>
      <c r="E564" s="186" t="s">
        <v>1144</v>
      </c>
      <c r="F564" s="187"/>
      <c r="G564" s="224"/>
      <c r="H564" s="173">
        <f t="shared" si="8"/>
        <v>0</v>
      </c>
      <c r="I564" s="173"/>
      <c r="J564" s="173"/>
    </row>
    <row r="565" spans="1:10" s="184" customFormat="1" ht="29.25" customHeight="1">
      <c r="A565" s="231">
        <v>2700</v>
      </c>
      <c r="B565" s="178" t="s">
        <v>393</v>
      </c>
      <c r="C565" s="179">
        <v>0</v>
      </c>
      <c r="D565" s="179">
        <v>0</v>
      </c>
      <c r="E565" s="235" t="s">
        <v>1262</v>
      </c>
      <c r="F565" s="232" t="s">
        <v>395</v>
      </c>
      <c r="G565" s="232"/>
      <c r="H565" s="173">
        <f t="shared" ref="H565:H628" si="9">I565+J565</f>
        <v>0</v>
      </c>
      <c r="I565" s="182">
        <f>I567+I581+I599+I617+I623+I629</f>
        <v>0</v>
      </c>
      <c r="J565" s="182">
        <f>J567+J581+J599+J617+J623+J629</f>
        <v>0</v>
      </c>
    </row>
    <row r="566" spans="1:10" ht="11.25" hidden="1" customHeight="1">
      <c r="A566" s="185"/>
      <c r="B566" s="178"/>
      <c r="C566" s="179"/>
      <c r="D566" s="179"/>
      <c r="E566" s="186" t="s">
        <v>926</v>
      </c>
      <c r="F566" s="187"/>
      <c r="G566" s="187"/>
      <c r="H566" s="173">
        <f t="shared" si="9"/>
        <v>0</v>
      </c>
      <c r="I566" s="173"/>
      <c r="J566" s="173"/>
    </row>
    <row r="567" spans="1:10" ht="14.25" customHeight="1">
      <c r="A567" s="188">
        <v>2710</v>
      </c>
      <c r="B567" s="178" t="s">
        <v>393</v>
      </c>
      <c r="C567" s="179">
        <v>1</v>
      </c>
      <c r="D567" s="179">
        <v>0</v>
      </c>
      <c r="E567" s="189" t="s">
        <v>1263</v>
      </c>
      <c r="F567" s="190" t="s">
        <v>397</v>
      </c>
      <c r="G567" s="190"/>
      <c r="H567" s="173">
        <f t="shared" si="9"/>
        <v>0</v>
      </c>
      <c r="I567" s="173">
        <f>I569+I573+I577</f>
        <v>0</v>
      </c>
      <c r="J567" s="173">
        <f>J569+J573+J577</f>
        <v>0</v>
      </c>
    </row>
    <row r="568" spans="1:10" s="191" customFormat="1" ht="10.5" hidden="1" customHeight="1">
      <c r="A568" s="188"/>
      <c r="B568" s="178"/>
      <c r="C568" s="179"/>
      <c r="D568" s="179"/>
      <c r="E568" s="186" t="s">
        <v>928</v>
      </c>
      <c r="F568" s="190"/>
      <c r="G568" s="190"/>
      <c r="H568" s="173">
        <f t="shared" si="9"/>
        <v>0</v>
      </c>
      <c r="I568" s="173"/>
      <c r="J568" s="173"/>
    </row>
    <row r="569" spans="1:10" ht="14.25" customHeight="1">
      <c r="A569" s="188">
        <v>2711</v>
      </c>
      <c r="B569" s="178" t="s">
        <v>393</v>
      </c>
      <c r="C569" s="179">
        <v>1</v>
      </c>
      <c r="D569" s="179">
        <v>1</v>
      </c>
      <c r="E569" s="186" t="s">
        <v>1264</v>
      </c>
      <c r="F569" s="226" t="s">
        <v>399</v>
      </c>
      <c r="G569" s="226"/>
      <c r="H569" s="173">
        <f t="shared" si="9"/>
        <v>0</v>
      </c>
      <c r="I569" s="173"/>
      <c r="J569" s="173"/>
    </row>
    <row r="570" spans="1:10" ht="23.25" hidden="1" customHeight="1">
      <c r="A570" s="188"/>
      <c r="B570" s="178"/>
      <c r="C570" s="179"/>
      <c r="D570" s="179"/>
      <c r="E570" s="186" t="s">
        <v>930</v>
      </c>
      <c r="F570" s="187"/>
      <c r="G570" s="187"/>
      <c r="H570" s="173">
        <f t="shared" si="9"/>
        <v>0</v>
      </c>
      <c r="I570" s="173"/>
      <c r="J570" s="173"/>
    </row>
    <row r="571" spans="1:10" hidden="1">
      <c r="A571" s="188"/>
      <c r="B571" s="178"/>
      <c r="C571" s="179"/>
      <c r="D571" s="179"/>
      <c r="E571" s="186" t="s">
        <v>1144</v>
      </c>
      <c r="F571" s="187"/>
      <c r="G571" s="187"/>
      <c r="H571" s="173">
        <f t="shared" si="9"/>
        <v>0</v>
      </c>
      <c r="I571" s="173"/>
      <c r="J571" s="173"/>
    </row>
    <row r="572" spans="1:10" hidden="1">
      <c r="A572" s="188"/>
      <c r="B572" s="178"/>
      <c r="C572" s="179"/>
      <c r="D572" s="179"/>
      <c r="E572" s="186" t="s">
        <v>1144</v>
      </c>
      <c r="F572" s="187"/>
      <c r="G572" s="187"/>
      <c r="H572" s="173">
        <f t="shared" si="9"/>
        <v>0</v>
      </c>
      <c r="I572" s="173"/>
      <c r="J572" s="173"/>
    </row>
    <row r="573" spans="1:10">
      <c r="A573" s="188">
        <v>2712</v>
      </c>
      <c r="B573" s="178" t="s">
        <v>393</v>
      </c>
      <c r="C573" s="179">
        <v>1</v>
      </c>
      <c r="D573" s="179">
        <v>2</v>
      </c>
      <c r="E573" s="186" t="s">
        <v>1265</v>
      </c>
      <c r="F573" s="226" t="s">
        <v>401</v>
      </c>
      <c r="G573" s="226"/>
      <c r="H573" s="173">
        <f t="shared" si="9"/>
        <v>0</v>
      </c>
      <c r="I573" s="173"/>
      <c r="J573" s="173"/>
    </row>
    <row r="574" spans="1:10" ht="34.200000000000003" hidden="1">
      <c r="A574" s="188"/>
      <c r="B574" s="178"/>
      <c r="C574" s="179"/>
      <c r="D574" s="179"/>
      <c r="E574" s="186" t="s">
        <v>930</v>
      </c>
      <c r="F574" s="187"/>
      <c r="G574" s="187"/>
      <c r="H574" s="173">
        <f t="shared" si="9"/>
        <v>0</v>
      </c>
      <c r="I574" s="173"/>
      <c r="J574" s="173"/>
    </row>
    <row r="575" spans="1:10" hidden="1">
      <c r="A575" s="188"/>
      <c r="B575" s="178"/>
      <c r="C575" s="179"/>
      <c r="D575" s="179"/>
      <c r="E575" s="186" t="s">
        <v>1144</v>
      </c>
      <c r="F575" s="187"/>
      <c r="G575" s="187"/>
      <c r="H575" s="173">
        <f t="shared" si="9"/>
        <v>0</v>
      </c>
      <c r="I575" s="173"/>
      <c r="J575" s="173"/>
    </row>
    <row r="576" spans="1:10" hidden="1">
      <c r="A576" s="188"/>
      <c r="B576" s="178"/>
      <c r="C576" s="179"/>
      <c r="D576" s="179"/>
      <c r="E576" s="186" t="s">
        <v>1144</v>
      </c>
      <c r="F576" s="187"/>
      <c r="G576" s="187"/>
      <c r="H576" s="173">
        <f t="shared" si="9"/>
        <v>0</v>
      </c>
      <c r="I576" s="173"/>
      <c r="J576" s="173"/>
    </row>
    <row r="577" spans="1:10">
      <c r="A577" s="188">
        <v>2713</v>
      </c>
      <c r="B577" s="178" t="s">
        <v>393</v>
      </c>
      <c r="C577" s="179">
        <v>1</v>
      </c>
      <c r="D577" s="179">
        <v>3</v>
      </c>
      <c r="E577" s="186" t="s">
        <v>1266</v>
      </c>
      <c r="F577" s="226" t="s">
        <v>403</v>
      </c>
      <c r="G577" s="226"/>
      <c r="H577" s="173">
        <f t="shared" si="9"/>
        <v>0</v>
      </c>
      <c r="I577" s="173"/>
      <c r="J577" s="173"/>
    </row>
    <row r="578" spans="1:10" ht="0.75" hidden="1" customHeight="1">
      <c r="A578" s="188"/>
      <c r="B578" s="178"/>
      <c r="C578" s="179"/>
      <c r="D578" s="179"/>
      <c r="E578" s="186" t="s">
        <v>930</v>
      </c>
      <c r="F578" s="187"/>
      <c r="G578" s="187"/>
      <c r="H578" s="173">
        <f t="shared" si="9"/>
        <v>0</v>
      </c>
      <c r="I578" s="173"/>
      <c r="J578" s="173"/>
    </row>
    <row r="579" spans="1:10" ht="0.75" hidden="1" customHeight="1">
      <c r="A579" s="188"/>
      <c r="B579" s="178"/>
      <c r="C579" s="179"/>
      <c r="D579" s="179"/>
      <c r="E579" s="186" t="s">
        <v>1144</v>
      </c>
      <c r="F579" s="187"/>
      <c r="G579" s="187"/>
      <c r="H579" s="173">
        <f t="shared" si="9"/>
        <v>0</v>
      </c>
      <c r="I579" s="173"/>
      <c r="J579" s="173"/>
    </row>
    <row r="580" spans="1:10" hidden="1">
      <c r="A580" s="188"/>
      <c r="B580" s="178"/>
      <c r="C580" s="179"/>
      <c r="D580" s="179"/>
      <c r="E580" s="186" t="s">
        <v>1144</v>
      </c>
      <c r="F580" s="187"/>
      <c r="G580" s="187"/>
      <c r="H580" s="173">
        <f t="shared" si="9"/>
        <v>0</v>
      </c>
      <c r="I580" s="173"/>
      <c r="J580" s="173"/>
    </row>
    <row r="581" spans="1:10" ht="14.25" customHeight="1">
      <c r="A581" s="188">
        <v>2720</v>
      </c>
      <c r="B581" s="178" t="s">
        <v>393</v>
      </c>
      <c r="C581" s="179">
        <v>2</v>
      </c>
      <c r="D581" s="179">
        <v>0</v>
      </c>
      <c r="E581" s="189" t="s">
        <v>1267</v>
      </c>
      <c r="F581" s="190" t="s">
        <v>405</v>
      </c>
      <c r="G581" s="190"/>
      <c r="H581" s="173">
        <f t="shared" si="9"/>
        <v>0</v>
      </c>
      <c r="I581" s="173">
        <f>I583+I587+I591+I595</f>
        <v>0</v>
      </c>
      <c r="J581" s="173">
        <f>J583+J587+J591+J595</f>
        <v>0</v>
      </c>
    </row>
    <row r="582" spans="1:10" s="191" customFormat="1" ht="10.5" hidden="1" customHeight="1">
      <c r="A582" s="188"/>
      <c r="B582" s="178"/>
      <c r="C582" s="179"/>
      <c r="D582" s="179"/>
      <c r="E582" s="186" t="s">
        <v>928</v>
      </c>
      <c r="F582" s="190"/>
      <c r="G582" s="190"/>
      <c r="H582" s="173">
        <f t="shared" si="9"/>
        <v>0</v>
      </c>
      <c r="I582" s="173"/>
      <c r="J582" s="173"/>
    </row>
    <row r="583" spans="1:10" ht="14.25" customHeight="1">
      <c r="A583" s="188">
        <v>2721</v>
      </c>
      <c r="B583" s="178" t="s">
        <v>393</v>
      </c>
      <c r="C583" s="179">
        <v>2</v>
      </c>
      <c r="D583" s="179">
        <v>1</v>
      </c>
      <c r="E583" s="186" t="s">
        <v>1268</v>
      </c>
      <c r="F583" s="226" t="s">
        <v>407</v>
      </c>
      <c r="G583" s="226"/>
      <c r="H583" s="173">
        <f t="shared" si="9"/>
        <v>0</v>
      </c>
      <c r="I583" s="173"/>
      <c r="J583" s="173"/>
    </row>
    <row r="584" spans="1:10" ht="34.200000000000003" hidden="1">
      <c r="A584" s="188"/>
      <c r="B584" s="178"/>
      <c r="C584" s="179"/>
      <c r="D584" s="179"/>
      <c r="E584" s="186" t="s">
        <v>930</v>
      </c>
      <c r="F584" s="187"/>
      <c r="G584" s="187"/>
      <c r="H584" s="173">
        <f t="shared" si="9"/>
        <v>0</v>
      </c>
      <c r="I584" s="173"/>
      <c r="J584" s="173"/>
    </row>
    <row r="585" spans="1:10" ht="0.75" hidden="1" customHeight="1">
      <c r="A585" s="188"/>
      <c r="B585" s="178"/>
      <c r="C585" s="179"/>
      <c r="D585" s="179"/>
      <c r="E585" s="186" t="s">
        <v>1144</v>
      </c>
      <c r="F585" s="187"/>
      <c r="G585" s="187"/>
      <c r="H585" s="173">
        <f t="shared" si="9"/>
        <v>0</v>
      </c>
      <c r="I585" s="173"/>
      <c r="J585" s="173"/>
    </row>
    <row r="586" spans="1:10" hidden="1">
      <c r="A586" s="188"/>
      <c r="B586" s="178"/>
      <c r="C586" s="179"/>
      <c r="D586" s="179"/>
      <c r="E586" s="186" t="s">
        <v>1144</v>
      </c>
      <c r="F586" s="187"/>
      <c r="G586" s="187"/>
      <c r="H586" s="173">
        <f t="shared" si="9"/>
        <v>0</v>
      </c>
      <c r="I586" s="173"/>
      <c r="J586" s="173"/>
    </row>
    <row r="587" spans="1:10" ht="10.5" customHeight="1">
      <c r="A587" s="188">
        <v>2722</v>
      </c>
      <c r="B587" s="178" t="s">
        <v>393</v>
      </c>
      <c r="C587" s="179">
        <v>2</v>
      </c>
      <c r="D587" s="179">
        <v>2</v>
      </c>
      <c r="E587" s="186" t="s">
        <v>1269</v>
      </c>
      <c r="F587" s="226" t="s">
        <v>409</v>
      </c>
      <c r="G587" s="226"/>
      <c r="H587" s="173">
        <f t="shared" si="9"/>
        <v>0</v>
      </c>
      <c r="I587" s="173"/>
      <c r="J587" s="173"/>
    </row>
    <row r="588" spans="1:10" ht="34.200000000000003" hidden="1">
      <c r="A588" s="188"/>
      <c r="B588" s="178"/>
      <c r="C588" s="179"/>
      <c r="D588" s="179"/>
      <c r="E588" s="186" t="s">
        <v>930</v>
      </c>
      <c r="F588" s="187"/>
      <c r="G588" s="187"/>
      <c r="H588" s="173">
        <f t="shared" si="9"/>
        <v>0</v>
      </c>
      <c r="I588" s="173"/>
      <c r="J588" s="173"/>
    </row>
    <row r="589" spans="1:10" ht="0.75" hidden="1" customHeight="1">
      <c r="A589" s="188"/>
      <c r="B589" s="178"/>
      <c r="C589" s="179"/>
      <c r="D589" s="179"/>
      <c r="E589" s="186" t="s">
        <v>1144</v>
      </c>
      <c r="F589" s="187"/>
      <c r="G589" s="187"/>
      <c r="H589" s="173">
        <f t="shared" si="9"/>
        <v>0</v>
      </c>
      <c r="I589" s="173"/>
      <c r="J589" s="173"/>
    </row>
    <row r="590" spans="1:10" hidden="1">
      <c r="A590" s="188"/>
      <c r="B590" s="178"/>
      <c r="C590" s="179"/>
      <c r="D590" s="179"/>
      <c r="E590" s="186" t="s">
        <v>1144</v>
      </c>
      <c r="F590" s="187"/>
      <c r="G590" s="187"/>
      <c r="H590" s="173">
        <f t="shared" si="9"/>
        <v>0</v>
      </c>
      <c r="I590" s="173"/>
      <c r="J590" s="173"/>
    </row>
    <row r="591" spans="1:10" ht="14.25" customHeight="1">
      <c r="A591" s="188">
        <v>2723</v>
      </c>
      <c r="B591" s="178" t="s">
        <v>393</v>
      </c>
      <c r="C591" s="179">
        <v>2</v>
      </c>
      <c r="D591" s="179">
        <v>3</v>
      </c>
      <c r="E591" s="186" t="s">
        <v>1270</v>
      </c>
      <c r="F591" s="226" t="s">
        <v>411</v>
      </c>
      <c r="G591" s="226"/>
      <c r="H591" s="173">
        <f t="shared" si="9"/>
        <v>0</v>
      </c>
      <c r="I591" s="173"/>
      <c r="J591" s="173"/>
    </row>
    <row r="592" spans="1:10" ht="0.75" hidden="1" customHeight="1">
      <c r="A592" s="188"/>
      <c r="B592" s="178"/>
      <c r="C592" s="179"/>
      <c r="D592" s="179"/>
      <c r="E592" s="186" t="s">
        <v>930</v>
      </c>
      <c r="F592" s="187"/>
      <c r="G592" s="187"/>
      <c r="H592" s="173">
        <f t="shared" si="9"/>
        <v>0</v>
      </c>
      <c r="I592" s="173"/>
      <c r="J592" s="173"/>
    </row>
    <row r="593" spans="1:10" ht="0.75" hidden="1" customHeight="1">
      <c r="A593" s="188"/>
      <c r="B593" s="178"/>
      <c r="C593" s="179"/>
      <c r="D593" s="179"/>
      <c r="E593" s="186" t="s">
        <v>1144</v>
      </c>
      <c r="F593" s="187"/>
      <c r="G593" s="187"/>
      <c r="H593" s="173">
        <f t="shared" si="9"/>
        <v>0</v>
      </c>
      <c r="I593" s="173"/>
      <c r="J593" s="173"/>
    </row>
    <row r="594" spans="1:10" hidden="1">
      <c r="A594" s="188"/>
      <c r="B594" s="178"/>
      <c r="C594" s="179"/>
      <c r="D594" s="179"/>
      <c r="E594" s="186" t="s">
        <v>1144</v>
      </c>
      <c r="F594" s="187"/>
      <c r="G594" s="187"/>
      <c r="H594" s="173">
        <f t="shared" si="9"/>
        <v>0</v>
      </c>
      <c r="I594" s="173"/>
      <c r="J594" s="173"/>
    </row>
    <row r="595" spans="1:10" ht="13.5" customHeight="1">
      <c r="A595" s="188">
        <v>2724</v>
      </c>
      <c r="B595" s="178" t="s">
        <v>393</v>
      </c>
      <c r="C595" s="179">
        <v>2</v>
      </c>
      <c r="D595" s="179">
        <v>4</v>
      </c>
      <c r="E595" s="186" t="s">
        <v>1271</v>
      </c>
      <c r="F595" s="226" t="s">
        <v>413</v>
      </c>
      <c r="G595" s="226"/>
      <c r="H595" s="173">
        <f t="shared" si="9"/>
        <v>0</v>
      </c>
      <c r="I595" s="173"/>
      <c r="J595" s="173"/>
    </row>
    <row r="596" spans="1:10" ht="0.75" hidden="1" customHeight="1">
      <c r="A596" s="188"/>
      <c r="B596" s="178"/>
      <c r="C596" s="179"/>
      <c r="D596" s="179"/>
      <c r="E596" s="186" t="s">
        <v>930</v>
      </c>
      <c r="F596" s="187"/>
      <c r="G596" s="187"/>
      <c r="H596" s="173">
        <f t="shared" si="9"/>
        <v>0</v>
      </c>
      <c r="I596" s="173"/>
      <c r="J596" s="173"/>
    </row>
    <row r="597" spans="1:10" hidden="1">
      <c r="A597" s="188"/>
      <c r="B597" s="178"/>
      <c r="C597" s="179"/>
      <c r="D597" s="179"/>
      <c r="E597" s="186" t="s">
        <v>1144</v>
      </c>
      <c r="F597" s="187"/>
      <c r="G597" s="187"/>
      <c r="H597" s="173">
        <f t="shared" si="9"/>
        <v>0</v>
      </c>
      <c r="I597" s="173"/>
      <c r="J597" s="173"/>
    </row>
    <row r="598" spans="1:10" hidden="1">
      <c r="A598" s="188"/>
      <c r="B598" s="178"/>
      <c r="C598" s="179"/>
      <c r="D598" s="179"/>
      <c r="E598" s="186" t="s">
        <v>1144</v>
      </c>
      <c r="F598" s="187"/>
      <c r="G598" s="187"/>
      <c r="H598" s="173">
        <f t="shared" si="9"/>
        <v>0</v>
      </c>
      <c r="I598" s="173"/>
      <c r="J598" s="173"/>
    </row>
    <row r="599" spans="1:10">
      <c r="A599" s="188">
        <v>2730</v>
      </c>
      <c r="B599" s="178" t="s">
        <v>393</v>
      </c>
      <c r="C599" s="179">
        <v>3</v>
      </c>
      <c r="D599" s="179">
        <v>0</v>
      </c>
      <c r="E599" s="189" t="s">
        <v>1272</v>
      </c>
      <c r="F599" s="190" t="s">
        <v>415</v>
      </c>
      <c r="G599" s="190"/>
      <c r="H599" s="173">
        <f t="shared" si="9"/>
        <v>0</v>
      </c>
      <c r="I599" s="173">
        <f>I601+I605+I609+I613</f>
        <v>0</v>
      </c>
      <c r="J599" s="173">
        <f>J601+J605+J609+J613</f>
        <v>0</v>
      </c>
    </row>
    <row r="600" spans="1:10" s="191" customFormat="1" ht="10.5" hidden="1" customHeight="1">
      <c r="A600" s="188"/>
      <c r="B600" s="178"/>
      <c r="C600" s="179"/>
      <c r="D600" s="179"/>
      <c r="E600" s="186" t="s">
        <v>928</v>
      </c>
      <c r="F600" s="190"/>
      <c r="G600" s="190"/>
      <c r="H600" s="173">
        <f t="shared" si="9"/>
        <v>0</v>
      </c>
      <c r="I600" s="173"/>
      <c r="J600" s="173"/>
    </row>
    <row r="601" spans="1:10" ht="12" customHeight="1">
      <c r="A601" s="188">
        <v>2731</v>
      </c>
      <c r="B601" s="178" t="s">
        <v>393</v>
      </c>
      <c r="C601" s="179">
        <v>3</v>
      </c>
      <c r="D601" s="179">
        <v>1</v>
      </c>
      <c r="E601" s="186" t="s">
        <v>1273</v>
      </c>
      <c r="F601" s="187" t="s">
        <v>417</v>
      </c>
      <c r="G601" s="187"/>
      <c r="H601" s="173">
        <f t="shared" si="9"/>
        <v>0</v>
      </c>
      <c r="I601" s="173"/>
      <c r="J601" s="173"/>
    </row>
    <row r="602" spans="1:10" ht="0.75" hidden="1" customHeight="1">
      <c r="A602" s="188"/>
      <c r="B602" s="178"/>
      <c r="C602" s="179"/>
      <c r="D602" s="179"/>
      <c r="E602" s="186" t="s">
        <v>930</v>
      </c>
      <c r="F602" s="187"/>
      <c r="G602" s="187"/>
      <c r="H602" s="173">
        <f t="shared" si="9"/>
        <v>0</v>
      </c>
      <c r="I602" s="173"/>
      <c r="J602" s="173"/>
    </row>
    <row r="603" spans="1:10" ht="0.75" hidden="1" customHeight="1">
      <c r="A603" s="188"/>
      <c r="B603" s="178"/>
      <c r="C603" s="179"/>
      <c r="D603" s="179"/>
      <c r="E603" s="186" t="s">
        <v>1144</v>
      </c>
      <c r="F603" s="187"/>
      <c r="G603" s="187"/>
      <c r="H603" s="173">
        <f t="shared" si="9"/>
        <v>0</v>
      </c>
      <c r="I603" s="173"/>
      <c r="J603" s="173"/>
    </row>
    <row r="604" spans="1:10" hidden="1">
      <c r="A604" s="188"/>
      <c r="B604" s="178"/>
      <c r="C604" s="179"/>
      <c r="D604" s="179"/>
      <c r="E604" s="186" t="s">
        <v>1144</v>
      </c>
      <c r="F604" s="187"/>
      <c r="G604" s="187"/>
      <c r="H604" s="173">
        <f t="shared" si="9"/>
        <v>0</v>
      </c>
      <c r="I604" s="173"/>
      <c r="J604" s="173"/>
    </row>
    <row r="605" spans="1:10" ht="13.5" customHeight="1">
      <c r="A605" s="188">
        <v>2732</v>
      </c>
      <c r="B605" s="178" t="s">
        <v>393</v>
      </c>
      <c r="C605" s="179">
        <v>3</v>
      </c>
      <c r="D605" s="179">
        <v>2</v>
      </c>
      <c r="E605" s="186" t="s">
        <v>1274</v>
      </c>
      <c r="F605" s="187" t="s">
        <v>419</v>
      </c>
      <c r="G605" s="187"/>
      <c r="H605" s="173">
        <f t="shared" si="9"/>
        <v>0</v>
      </c>
      <c r="I605" s="173"/>
      <c r="J605" s="173"/>
    </row>
    <row r="606" spans="1:10" ht="0.75" hidden="1" customHeight="1">
      <c r="A606" s="188"/>
      <c r="B606" s="178"/>
      <c r="C606" s="179"/>
      <c r="D606" s="179"/>
      <c r="E606" s="186" t="s">
        <v>930</v>
      </c>
      <c r="F606" s="187"/>
      <c r="G606" s="187"/>
      <c r="H606" s="173">
        <f t="shared" si="9"/>
        <v>0</v>
      </c>
      <c r="I606" s="173"/>
      <c r="J606" s="173"/>
    </row>
    <row r="607" spans="1:10" hidden="1">
      <c r="A607" s="188"/>
      <c r="B607" s="178"/>
      <c r="C607" s="179"/>
      <c r="D607" s="179"/>
      <c r="E607" s="186" t="s">
        <v>1144</v>
      </c>
      <c r="F607" s="187"/>
      <c r="G607" s="187"/>
      <c r="H607" s="173">
        <f t="shared" si="9"/>
        <v>0</v>
      </c>
      <c r="I607" s="173"/>
      <c r="J607" s="173"/>
    </row>
    <row r="608" spans="1:10" hidden="1">
      <c r="A608" s="188"/>
      <c r="B608" s="178"/>
      <c r="C608" s="179"/>
      <c r="D608" s="179"/>
      <c r="E608" s="186" t="s">
        <v>1144</v>
      </c>
      <c r="F608" s="187"/>
      <c r="G608" s="187"/>
      <c r="H608" s="173">
        <f t="shared" si="9"/>
        <v>0</v>
      </c>
      <c r="I608" s="173"/>
      <c r="J608" s="173"/>
    </row>
    <row r="609" spans="1:10" ht="15" customHeight="1">
      <c r="A609" s="188">
        <v>2733</v>
      </c>
      <c r="B609" s="178" t="s">
        <v>393</v>
      </c>
      <c r="C609" s="179">
        <v>3</v>
      </c>
      <c r="D609" s="179">
        <v>3</v>
      </c>
      <c r="E609" s="186" t="s">
        <v>1275</v>
      </c>
      <c r="F609" s="187" t="s">
        <v>421</v>
      </c>
      <c r="G609" s="187"/>
      <c r="H609" s="173">
        <f t="shared" si="9"/>
        <v>0</v>
      </c>
      <c r="I609" s="173"/>
      <c r="J609" s="173"/>
    </row>
    <row r="610" spans="1:10" ht="34.200000000000003" hidden="1">
      <c r="A610" s="188"/>
      <c r="B610" s="178"/>
      <c r="C610" s="179"/>
      <c r="D610" s="179"/>
      <c r="E610" s="186" t="s">
        <v>930</v>
      </c>
      <c r="F610" s="187"/>
      <c r="G610" s="187"/>
      <c r="H610" s="173">
        <f t="shared" si="9"/>
        <v>0</v>
      </c>
      <c r="I610" s="173"/>
      <c r="J610" s="173"/>
    </row>
    <row r="611" spans="1:10" ht="1.5" hidden="1" customHeight="1">
      <c r="A611" s="188"/>
      <c r="B611" s="178"/>
      <c r="C611" s="179"/>
      <c r="D611" s="179"/>
      <c r="E611" s="186" t="s">
        <v>1144</v>
      </c>
      <c r="F611" s="187"/>
      <c r="G611" s="187"/>
      <c r="H611" s="173">
        <f t="shared" si="9"/>
        <v>0</v>
      </c>
      <c r="I611" s="173"/>
      <c r="J611" s="173"/>
    </row>
    <row r="612" spans="1:10" hidden="1">
      <c r="A612" s="188"/>
      <c r="B612" s="178"/>
      <c r="C612" s="179"/>
      <c r="D612" s="179"/>
      <c r="E612" s="186" t="s">
        <v>1144</v>
      </c>
      <c r="F612" s="187"/>
      <c r="G612" s="187"/>
      <c r="H612" s="173">
        <f t="shared" si="9"/>
        <v>0</v>
      </c>
      <c r="I612" s="173"/>
      <c r="J612" s="173"/>
    </row>
    <row r="613" spans="1:10" ht="23.25" customHeight="1">
      <c r="A613" s="188">
        <v>2734</v>
      </c>
      <c r="B613" s="178" t="s">
        <v>393</v>
      </c>
      <c r="C613" s="179">
        <v>3</v>
      </c>
      <c r="D613" s="179">
        <v>4</v>
      </c>
      <c r="E613" s="186" t="s">
        <v>1276</v>
      </c>
      <c r="F613" s="187" t="s">
        <v>423</v>
      </c>
      <c r="G613" s="187"/>
      <c r="H613" s="173">
        <f t="shared" si="9"/>
        <v>0</v>
      </c>
      <c r="I613" s="173"/>
      <c r="J613" s="173"/>
    </row>
    <row r="614" spans="1:10" ht="34.200000000000003" hidden="1">
      <c r="A614" s="188"/>
      <c r="B614" s="178"/>
      <c r="C614" s="179"/>
      <c r="D614" s="179"/>
      <c r="E614" s="186" t="s">
        <v>930</v>
      </c>
      <c r="F614" s="187"/>
      <c r="G614" s="187"/>
      <c r="H614" s="173">
        <f t="shared" si="9"/>
        <v>0</v>
      </c>
      <c r="I614" s="173"/>
      <c r="J614" s="173"/>
    </row>
    <row r="615" spans="1:10" ht="0.75" hidden="1" customHeight="1">
      <c r="A615" s="188"/>
      <c r="B615" s="178"/>
      <c r="C615" s="179"/>
      <c r="D615" s="179"/>
      <c r="E615" s="186" t="s">
        <v>1144</v>
      </c>
      <c r="F615" s="187"/>
      <c r="G615" s="187"/>
      <c r="H615" s="173">
        <f t="shared" si="9"/>
        <v>0</v>
      </c>
      <c r="I615" s="173"/>
      <c r="J615" s="173"/>
    </row>
    <row r="616" spans="1:10" hidden="1">
      <c r="A616" s="188"/>
      <c r="B616" s="178"/>
      <c r="C616" s="179"/>
      <c r="D616" s="179"/>
      <c r="E616" s="186" t="s">
        <v>1144</v>
      </c>
      <c r="F616" s="187"/>
      <c r="G616" s="187"/>
      <c r="H616" s="173">
        <f t="shared" si="9"/>
        <v>0</v>
      </c>
      <c r="I616" s="173"/>
      <c r="J616" s="173"/>
    </row>
    <row r="617" spans="1:10" ht="14.25" customHeight="1">
      <c r="A617" s="188">
        <v>2740</v>
      </c>
      <c r="B617" s="178" t="s">
        <v>393</v>
      </c>
      <c r="C617" s="179">
        <v>4</v>
      </c>
      <c r="D617" s="179">
        <v>0</v>
      </c>
      <c r="E617" s="189" t="s">
        <v>1277</v>
      </c>
      <c r="F617" s="190" t="s">
        <v>425</v>
      </c>
      <c r="G617" s="190"/>
      <c r="H617" s="173">
        <f t="shared" si="9"/>
        <v>0</v>
      </c>
      <c r="I617" s="173">
        <f>I619</f>
        <v>0</v>
      </c>
      <c r="J617" s="173">
        <f>J619</f>
        <v>0</v>
      </c>
    </row>
    <row r="618" spans="1:10" s="191" customFormat="1" ht="10.5" hidden="1" customHeight="1">
      <c r="A618" s="188"/>
      <c r="B618" s="178"/>
      <c r="C618" s="179"/>
      <c r="D618" s="179"/>
      <c r="E618" s="186" t="s">
        <v>928</v>
      </c>
      <c r="F618" s="190"/>
      <c r="G618" s="190"/>
      <c r="H618" s="173">
        <f t="shared" si="9"/>
        <v>0</v>
      </c>
      <c r="I618" s="173"/>
      <c r="J618" s="173"/>
    </row>
    <row r="619" spans="1:10" ht="12.75" customHeight="1">
      <c r="A619" s="188">
        <v>2741</v>
      </c>
      <c r="B619" s="178" t="s">
        <v>393</v>
      </c>
      <c r="C619" s="179">
        <v>4</v>
      </c>
      <c r="D619" s="179">
        <v>1</v>
      </c>
      <c r="E619" s="186" t="s">
        <v>1277</v>
      </c>
      <c r="F619" s="226" t="s">
        <v>426</v>
      </c>
      <c r="G619" s="226"/>
      <c r="H619" s="173">
        <f t="shared" si="9"/>
        <v>0</v>
      </c>
      <c r="I619" s="173">
        <f>'[1]arandzin aroxg'!F32</f>
        <v>0</v>
      </c>
      <c r="J619" s="173"/>
    </row>
    <row r="620" spans="1:10" ht="0.75" hidden="1" customHeight="1">
      <c r="A620" s="188"/>
      <c r="B620" s="178"/>
      <c r="C620" s="179"/>
      <c r="D620" s="179"/>
      <c r="E620" s="186" t="s">
        <v>930</v>
      </c>
      <c r="F620" s="187"/>
      <c r="G620" s="187"/>
      <c r="H620" s="173">
        <f t="shared" si="9"/>
        <v>0</v>
      </c>
      <c r="I620" s="173"/>
      <c r="J620" s="173"/>
    </row>
    <row r="621" spans="1:10" hidden="1">
      <c r="A621" s="188"/>
      <c r="B621" s="178"/>
      <c r="C621" s="179"/>
      <c r="D621" s="179"/>
      <c r="E621" s="186" t="s">
        <v>1144</v>
      </c>
      <c r="F621" s="187"/>
      <c r="G621" s="187"/>
      <c r="H621" s="173">
        <f t="shared" si="9"/>
        <v>0</v>
      </c>
      <c r="I621" s="173"/>
      <c r="J621" s="173"/>
    </row>
    <row r="622" spans="1:10" ht="21" customHeight="1">
      <c r="A622" s="188"/>
      <c r="B622" s="178"/>
      <c r="C622" s="179"/>
      <c r="D622" s="179"/>
      <c r="E622" s="279" t="s">
        <v>668</v>
      </c>
      <c r="F622" s="280" t="s">
        <v>1278</v>
      </c>
      <c r="G622" s="224">
        <v>463700</v>
      </c>
      <c r="H622" s="173">
        <f t="shared" si="9"/>
        <v>0</v>
      </c>
      <c r="I622" s="173">
        <f>'[1]arandzin aroxg'!F98</f>
        <v>0</v>
      </c>
      <c r="J622" s="173"/>
    </row>
    <row r="623" spans="1:10" ht="22.8">
      <c r="A623" s="188">
        <v>2750</v>
      </c>
      <c r="B623" s="178" t="s">
        <v>393</v>
      </c>
      <c r="C623" s="179">
        <v>5</v>
      </c>
      <c r="D623" s="179">
        <v>0</v>
      </c>
      <c r="E623" s="189" t="s">
        <v>1279</v>
      </c>
      <c r="F623" s="190" t="s">
        <v>428</v>
      </c>
      <c r="G623" s="190"/>
      <c r="H623" s="173">
        <f t="shared" si="9"/>
        <v>0</v>
      </c>
      <c r="I623" s="173">
        <f>I625</f>
        <v>0</v>
      </c>
      <c r="J623" s="173">
        <f>J625</f>
        <v>0</v>
      </c>
    </row>
    <row r="624" spans="1:10" s="191" customFormat="1" ht="10.5" hidden="1" customHeight="1">
      <c r="A624" s="188"/>
      <c r="B624" s="178"/>
      <c r="C624" s="179"/>
      <c r="D624" s="179"/>
      <c r="E624" s="186" t="s">
        <v>928</v>
      </c>
      <c r="F624" s="190"/>
      <c r="G624" s="190"/>
      <c r="H624" s="173">
        <f t="shared" si="9"/>
        <v>0</v>
      </c>
      <c r="I624" s="173"/>
      <c r="J624" s="173"/>
    </row>
    <row r="625" spans="1:10" ht="23.25" customHeight="1">
      <c r="A625" s="188">
        <v>2751</v>
      </c>
      <c r="B625" s="178" t="s">
        <v>393</v>
      </c>
      <c r="C625" s="179">
        <v>5</v>
      </c>
      <c r="D625" s="179">
        <v>1</v>
      </c>
      <c r="E625" s="186" t="s">
        <v>1279</v>
      </c>
      <c r="F625" s="226" t="s">
        <v>428</v>
      </c>
      <c r="G625" s="226"/>
      <c r="H625" s="173">
        <f t="shared" si="9"/>
        <v>0</v>
      </c>
      <c r="I625" s="173"/>
      <c r="J625" s="173"/>
    </row>
    <row r="626" spans="1:10" ht="0.75" hidden="1" customHeight="1">
      <c r="A626" s="188"/>
      <c r="B626" s="178"/>
      <c r="C626" s="179"/>
      <c r="D626" s="179"/>
      <c r="E626" s="186" t="s">
        <v>930</v>
      </c>
      <c r="F626" s="187"/>
      <c r="G626" s="187"/>
      <c r="H626" s="173">
        <f t="shared" si="9"/>
        <v>0</v>
      </c>
      <c r="I626" s="173"/>
      <c r="J626" s="173"/>
    </row>
    <row r="627" spans="1:10" ht="0.75" hidden="1" customHeight="1">
      <c r="A627" s="188"/>
      <c r="B627" s="178"/>
      <c r="C627" s="179"/>
      <c r="D627" s="179"/>
      <c r="E627" s="186" t="s">
        <v>1144</v>
      </c>
      <c r="F627" s="187"/>
      <c r="G627" s="187"/>
      <c r="H627" s="173">
        <f t="shared" si="9"/>
        <v>0</v>
      </c>
      <c r="I627" s="173"/>
      <c r="J627" s="173"/>
    </row>
    <row r="628" spans="1:10" hidden="1">
      <c r="A628" s="188"/>
      <c r="B628" s="178"/>
      <c r="C628" s="179"/>
      <c r="D628" s="179"/>
      <c r="E628" s="186" t="s">
        <v>1144</v>
      </c>
      <c r="F628" s="187"/>
      <c r="G628" s="187"/>
      <c r="H628" s="173">
        <f t="shared" si="9"/>
        <v>0</v>
      </c>
      <c r="I628" s="173"/>
      <c r="J628" s="173"/>
    </row>
    <row r="629" spans="1:10">
      <c r="A629" s="188">
        <v>2760</v>
      </c>
      <c r="B629" s="178" t="s">
        <v>393</v>
      </c>
      <c r="C629" s="179">
        <v>6</v>
      </c>
      <c r="D629" s="179">
        <v>0</v>
      </c>
      <c r="E629" s="189" t="s">
        <v>1280</v>
      </c>
      <c r="F629" s="190" t="s">
        <v>430</v>
      </c>
      <c r="G629" s="190"/>
      <c r="H629" s="173">
        <f t="shared" ref="H629:H715" si="10">I629+J629</f>
        <v>0</v>
      </c>
      <c r="I629" s="173">
        <f>I631+I635</f>
        <v>0</v>
      </c>
      <c r="J629" s="173">
        <f>J631+J635</f>
        <v>0</v>
      </c>
    </row>
    <row r="630" spans="1:10" s="191" customFormat="1" ht="10.5" hidden="1" customHeight="1">
      <c r="A630" s="188"/>
      <c r="B630" s="178"/>
      <c r="C630" s="179"/>
      <c r="D630" s="179"/>
      <c r="E630" s="186" t="s">
        <v>928</v>
      </c>
      <c r="F630" s="190"/>
      <c r="G630" s="190"/>
      <c r="H630" s="173">
        <f t="shared" si="10"/>
        <v>0</v>
      </c>
      <c r="I630" s="173"/>
      <c r="J630" s="173"/>
    </row>
    <row r="631" spans="1:10" ht="12" customHeight="1">
      <c r="A631" s="188">
        <v>2761</v>
      </c>
      <c r="B631" s="178" t="s">
        <v>393</v>
      </c>
      <c r="C631" s="179">
        <v>6</v>
      </c>
      <c r="D631" s="179">
        <v>1</v>
      </c>
      <c r="E631" s="186" t="s">
        <v>1281</v>
      </c>
      <c r="F631" s="190"/>
      <c r="G631" s="190"/>
      <c r="H631" s="173">
        <f t="shared" si="10"/>
        <v>0</v>
      </c>
      <c r="I631" s="173"/>
      <c r="J631" s="173"/>
    </row>
    <row r="632" spans="1:10" ht="34.200000000000003" hidden="1">
      <c r="A632" s="188"/>
      <c r="B632" s="178"/>
      <c r="C632" s="179"/>
      <c r="D632" s="179"/>
      <c r="E632" s="186" t="s">
        <v>930</v>
      </c>
      <c r="F632" s="187"/>
      <c r="G632" s="187"/>
      <c r="H632" s="173">
        <f t="shared" si="10"/>
        <v>0</v>
      </c>
      <c r="I632" s="173"/>
      <c r="J632" s="173"/>
    </row>
    <row r="633" spans="1:10" ht="0.75" hidden="1" customHeight="1">
      <c r="A633" s="188"/>
      <c r="B633" s="178"/>
      <c r="C633" s="179"/>
      <c r="D633" s="179"/>
      <c r="E633" s="186" t="s">
        <v>1144</v>
      </c>
      <c r="F633" s="187"/>
      <c r="G633" s="187"/>
      <c r="H633" s="173">
        <f t="shared" si="10"/>
        <v>0</v>
      </c>
      <c r="I633" s="173"/>
      <c r="J633" s="173"/>
    </row>
    <row r="634" spans="1:10" hidden="1">
      <c r="A634" s="188"/>
      <c r="B634" s="178"/>
      <c r="C634" s="179"/>
      <c r="D634" s="179"/>
      <c r="E634" s="186" t="s">
        <v>1144</v>
      </c>
      <c r="F634" s="187"/>
      <c r="G634" s="187"/>
      <c r="H634" s="173">
        <f t="shared" si="10"/>
        <v>0</v>
      </c>
      <c r="I634" s="173"/>
      <c r="J634" s="173"/>
    </row>
    <row r="635" spans="1:10" ht="13.5" customHeight="1">
      <c r="A635" s="188">
        <v>2762</v>
      </c>
      <c r="B635" s="178" t="s">
        <v>393</v>
      </c>
      <c r="C635" s="179">
        <v>6</v>
      </c>
      <c r="D635" s="179">
        <v>2</v>
      </c>
      <c r="E635" s="186" t="s">
        <v>1280</v>
      </c>
      <c r="F635" s="226" t="s">
        <v>432</v>
      </c>
      <c r="G635" s="226"/>
      <c r="H635" s="173">
        <f t="shared" si="10"/>
        <v>0</v>
      </c>
      <c r="I635" s="173"/>
      <c r="J635" s="173"/>
    </row>
    <row r="636" spans="1:10" ht="0.75" hidden="1" customHeight="1">
      <c r="A636" s="188"/>
      <c r="B636" s="178"/>
      <c r="C636" s="179"/>
      <c r="D636" s="179"/>
      <c r="E636" s="186" t="s">
        <v>930</v>
      </c>
      <c r="F636" s="187"/>
      <c r="G636" s="187"/>
      <c r="H636" s="173">
        <f t="shared" si="10"/>
        <v>0</v>
      </c>
      <c r="I636" s="173"/>
      <c r="J636" s="173"/>
    </row>
    <row r="637" spans="1:10" hidden="1">
      <c r="A637" s="188"/>
      <c r="B637" s="178"/>
      <c r="C637" s="179"/>
      <c r="D637" s="179"/>
      <c r="E637" s="186" t="s">
        <v>1144</v>
      </c>
      <c r="F637" s="187"/>
      <c r="G637" s="187"/>
      <c r="H637" s="173">
        <f t="shared" si="10"/>
        <v>0</v>
      </c>
      <c r="I637" s="173"/>
      <c r="J637" s="173"/>
    </row>
    <row r="638" spans="1:10" hidden="1">
      <c r="A638" s="188"/>
      <c r="B638" s="178"/>
      <c r="C638" s="179"/>
      <c r="D638" s="179"/>
      <c r="E638" s="186" t="s">
        <v>1144</v>
      </c>
      <c r="F638" s="187"/>
      <c r="G638" s="187"/>
      <c r="H638" s="173">
        <f t="shared" si="10"/>
        <v>0</v>
      </c>
      <c r="I638" s="173"/>
      <c r="J638" s="173"/>
    </row>
    <row r="639" spans="1:10" s="184" customFormat="1" ht="24" customHeight="1">
      <c r="A639" s="231">
        <v>2800</v>
      </c>
      <c r="B639" s="178" t="s">
        <v>433</v>
      </c>
      <c r="C639" s="179">
        <v>0</v>
      </c>
      <c r="D639" s="179">
        <v>0</v>
      </c>
      <c r="E639" s="235" t="s">
        <v>1282</v>
      </c>
      <c r="F639" s="232" t="s">
        <v>435</v>
      </c>
      <c r="G639" s="232"/>
      <c r="H639" s="173">
        <f t="shared" si="10"/>
        <v>1780</v>
      </c>
      <c r="I639" s="182">
        <f>I641+I651+I698+I714+I729+I735</f>
        <v>680</v>
      </c>
      <c r="J639" s="182">
        <f>J641+J651+J698+J714+J729+J735</f>
        <v>1100</v>
      </c>
    </row>
    <row r="640" spans="1:10" ht="0.75" hidden="1" customHeight="1">
      <c r="A640" s="185"/>
      <c r="B640" s="178"/>
      <c r="C640" s="179"/>
      <c r="D640" s="179"/>
      <c r="E640" s="186" t="s">
        <v>926</v>
      </c>
      <c r="F640" s="187"/>
      <c r="G640" s="187"/>
      <c r="H640" s="173">
        <f t="shared" si="10"/>
        <v>0</v>
      </c>
      <c r="I640" s="173"/>
      <c r="J640" s="173"/>
    </row>
    <row r="641" spans="1:10">
      <c r="A641" s="188">
        <v>2810</v>
      </c>
      <c r="B641" s="178" t="s">
        <v>433</v>
      </c>
      <c r="C641" s="179">
        <v>1</v>
      </c>
      <c r="D641" s="179">
        <v>0</v>
      </c>
      <c r="E641" s="189" t="s">
        <v>1283</v>
      </c>
      <c r="F641" s="190" t="s">
        <v>437</v>
      </c>
      <c r="G641" s="190"/>
      <c r="H641" s="173">
        <f t="shared" si="10"/>
        <v>1400</v>
      </c>
      <c r="I641" s="173">
        <f>I643</f>
        <v>300</v>
      </c>
      <c r="J641" s="173">
        <f>J643</f>
        <v>1100</v>
      </c>
    </row>
    <row r="642" spans="1:10" s="191" customFormat="1" ht="10.5" hidden="1" customHeight="1">
      <c r="A642" s="188"/>
      <c r="B642" s="178"/>
      <c r="C642" s="179"/>
      <c r="D642" s="179"/>
      <c r="E642" s="186" t="s">
        <v>928</v>
      </c>
      <c r="F642" s="190"/>
      <c r="G642" s="190"/>
      <c r="H642" s="173">
        <f t="shared" si="10"/>
        <v>0</v>
      </c>
      <c r="I642" s="173"/>
      <c r="J642" s="173"/>
    </row>
    <row r="643" spans="1:10" ht="11.25" customHeight="1">
      <c r="A643" s="188">
        <v>2811</v>
      </c>
      <c r="B643" s="178" t="s">
        <v>433</v>
      </c>
      <c r="C643" s="179">
        <v>1</v>
      </c>
      <c r="D643" s="179">
        <v>1</v>
      </c>
      <c r="E643" s="186" t="s">
        <v>1283</v>
      </c>
      <c r="F643" s="226" t="s">
        <v>438</v>
      </c>
      <c r="G643" s="226"/>
      <c r="H643" s="173">
        <f t="shared" si="10"/>
        <v>1400</v>
      </c>
      <c r="I643" s="173">
        <f>'[1] sport'!F32</f>
        <v>300</v>
      </c>
      <c r="J643" s="173">
        <f>'[1] sport'!F134</f>
        <v>1100</v>
      </c>
    </row>
    <row r="644" spans="1:10" ht="13.5" hidden="1" customHeight="1">
      <c r="A644" s="188"/>
      <c r="B644" s="178"/>
      <c r="C644" s="179"/>
      <c r="D644" s="179"/>
      <c r="E644" s="186" t="s">
        <v>930</v>
      </c>
      <c r="F644" s="187"/>
      <c r="G644" s="187"/>
      <c r="H644" s="173">
        <f t="shared" si="10"/>
        <v>0</v>
      </c>
      <c r="I644" s="173"/>
      <c r="J644" s="173"/>
    </row>
    <row r="645" spans="1:10" ht="13.5" hidden="1" customHeight="1">
      <c r="A645" s="188"/>
      <c r="B645" s="178"/>
      <c r="C645" s="179"/>
      <c r="D645" s="179"/>
      <c r="E645" s="199" t="s">
        <v>966</v>
      </c>
      <c r="F645" s="187"/>
      <c r="G645" s="247" t="s">
        <v>967</v>
      </c>
      <c r="H645" s="173">
        <f>I645+J645</f>
        <v>0</v>
      </c>
      <c r="I645" s="173">
        <f>'[1] sport'!F52</f>
        <v>0</v>
      </c>
      <c r="J645" s="173"/>
    </row>
    <row r="646" spans="1:10" ht="13.5" hidden="1" customHeight="1">
      <c r="A646" s="188"/>
      <c r="B646" s="178"/>
      <c r="C646" s="179"/>
      <c r="D646" s="179"/>
      <c r="E646" s="195" t="s">
        <v>986</v>
      </c>
      <c r="F646" s="187"/>
      <c r="G646" s="247" t="s">
        <v>987</v>
      </c>
      <c r="H646" s="173">
        <f>I646+J646</f>
        <v>0</v>
      </c>
      <c r="I646" s="173">
        <f>'[1] sport'!F63</f>
        <v>0</v>
      </c>
      <c r="J646" s="173"/>
    </row>
    <row r="647" spans="1:10" ht="12.75" hidden="1" customHeight="1">
      <c r="A647" s="188"/>
      <c r="B647" s="178"/>
      <c r="C647" s="179"/>
      <c r="D647" s="179"/>
      <c r="E647" s="223" t="s">
        <v>992</v>
      </c>
      <c r="F647" s="187"/>
      <c r="G647" s="247" t="s">
        <v>993</v>
      </c>
      <c r="H647" s="173">
        <f>I647+J647</f>
        <v>300</v>
      </c>
      <c r="I647" s="173">
        <f>'[1] sport'!F67</f>
        <v>300</v>
      </c>
      <c r="J647" s="173"/>
    </row>
    <row r="648" spans="1:10" ht="10.5" customHeight="1">
      <c r="A648" s="188"/>
      <c r="B648" s="178"/>
      <c r="C648" s="179"/>
      <c r="D648" s="179"/>
      <c r="E648" s="199" t="s">
        <v>997</v>
      </c>
      <c r="F648" s="187"/>
      <c r="G648" s="247" t="s">
        <v>998</v>
      </c>
      <c r="H648" s="173">
        <f t="shared" si="10"/>
        <v>0</v>
      </c>
      <c r="I648" s="173">
        <f>'[1] sport'!F70</f>
        <v>0</v>
      </c>
      <c r="J648" s="173"/>
    </row>
    <row r="649" spans="1:10" ht="12" customHeight="1">
      <c r="A649" s="188"/>
      <c r="B649" s="178"/>
      <c r="C649" s="179"/>
      <c r="D649" s="179"/>
      <c r="E649" s="200" t="s">
        <v>1011</v>
      </c>
      <c r="F649" s="196" t="s">
        <v>1012</v>
      </c>
      <c r="G649" s="248" t="s">
        <v>1012</v>
      </c>
      <c r="H649" s="173">
        <f t="shared" si="10"/>
        <v>0</v>
      </c>
      <c r="I649" s="173">
        <f>'[1] sport'!F77</f>
        <v>0</v>
      </c>
      <c r="J649" s="173"/>
    </row>
    <row r="650" spans="1:10" ht="12" customHeight="1">
      <c r="A650" s="188"/>
      <c r="B650" s="178"/>
      <c r="C650" s="179"/>
      <c r="D650" s="179"/>
      <c r="E650" s="200" t="s">
        <v>1092</v>
      </c>
      <c r="F650" s="196"/>
      <c r="G650" s="248" t="s">
        <v>1093</v>
      </c>
      <c r="H650" s="173">
        <f t="shared" si="10"/>
        <v>0</v>
      </c>
      <c r="I650" s="173">
        <f>'[1] sport'!F116</f>
        <v>0</v>
      </c>
      <c r="J650" s="173"/>
    </row>
    <row r="651" spans="1:10" ht="13.5" customHeight="1">
      <c r="A651" s="188">
        <v>2820</v>
      </c>
      <c r="B651" s="178" t="s">
        <v>433</v>
      </c>
      <c r="C651" s="179">
        <v>2</v>
      </c>
      <c r="D651" s="179">
        <v>0</v>
      </c>
      <c r="E651" s="189" t="s">
        <v>1284</v>
      </c>
      <c r="F651" s="190" t="s">
        <v>440</v>
      </c>
      <c r="G651" s="190"/>
      <c r="H651" s="173">
        <f t="shared" si="10"/>
        <v>380</v>
      </c>
      <c r="I651" s="173">
        <f>I653+I666+I670+I677+I684+I688+I692</f>
        <v>380</v>
      </c>
      <c r="J651" s="173">
        <f>J653+J666+J670+J677+J684+J688+J692</f>
        <v>0</v>
      </c>
    </row>
    <row r="652" spans="1:10" s="191" customFormat="1" ht="10.5" hidden="1" customHeight="1">
      <c r="A652" s="188"/>
      <c r="B652" s="178"/>
      <c r="C652" s="179"/>
      <c r="D652" s="179"/>
      <c r="E652" s="186" t="s">
        <v>928</v>
      </c>
      <c r="F652" s="190"/>
      <c r="G652" s="190"/>
      <c r="H652" s="173">
        <f t="shared" si="10"/>
        <v>0</v>
      </c>
      <c r="I652" s="173"/>
      <c r="J652" s="173"/>
    </row>
    <row r="653" spans="1:10" ht="14.25" customHeight="1">
      <c r="A653" s="188">
        <v>2821</v>
      </c>
      <c r="B653" s="178" t="s">
        <v>433</v>
      </c>
      <c r="C653" s="179">
        <v>2</v>
      </c>
      <c r="D653" s="179">
        <v>1</v>
      </c>
      <c r="E653" s="186" t="s">
        <v>1285</v>
      </c>
      <c r="F653" s="190"/>
      <c r="G653" s="190"/>
      <c r="H653" s="173">
        <f t="shared" si="10"/>
        <v>0</v>
      </c>
      <c r="I653" s="173">
        <f>[1]gradaran!F32</f>
        <v>0</v>
      </c>
      <c r="J653" s="173"/>
    </row>
    <row r="654" spans="1:10" ht="9" hidden="1" customHeight="1">
      <c r="A654" s="188"/>
      <c r="B654" s="178"/>
      <c r="C654" s="179"/>
      <c r="D654" s="179"/>
      <c r="E654" s="186" t="s">
        <v>930</v>
      </c>
      <c r="F654" s="187"/>
      <c r="G654" s="187"/>
      <c r="H654" s="173">
        <f t="shared" si="10"/>
        <v>0</v>
      </c>
      <c r="I654" s="173"/>
      <c r="J654" s="173"/>
    </row>
    <row r="655" spans="1:10" ht="16.5" hidden="1" customHeight="1">
      <c r="A655" s="188"/>
      <c r="B655" s="178"/>
      <c r="C655" s="179"/>
      <c r="D655" s="179"/>
      <c r="E655" s="195" t="s">
        <v>933</v>
      </c>
      <c r="F655" s="196" t="s">
        <v>934</v>
      </c>
      <c r="G655" s="196" t="s">
        <v>935</v>
      </c>
      <c r="H655" s="173">
        <f t="shared" si="10"/>
        <v>0</v>
      </c>
      <c r="I655" s="173">
        <f>[1]gradaran!F35</f>
        <v>0</v>
      </c>
      <c r="J655" s="173"/>
    </row>
    <row r="656" spans="1:10" ht="15.75" hidden="1" customHeight="1">
      <c r="A656" s="188"/>
      <c r="B656" s="178"/>
      <c r="C656" s="179"/>
      <c r="D656" s="179"/>
      <c r="E656" s="195" t="s">
        <v>947</v>
      </c>
      <c r="F656" s="196" t="s">
        <v>948</v>
      </c>
      <c r="G656" s="196" t="s">
        <v>948</v>
      </c>
      <c r="H656" s="173">
        <f t="shared" si="10"/>
        <v>0</v>
      </c>
      <c r="I656" s="173">
        <f>[1]gradaran!F41</f>
        <v>0</v>
      </c>
      <c r="J656" s="173"/>
    </row>
    <row r="657" spans="1:10" ht="14.25" hidden="1" customHeight="1">
      <c r="A657" s="188"/>
      <c r="B657" s="178"/>
      <c r="C657" s="179"/>
      <c r="D657" s="179"/>
      <c r="E657" s="195" t="s">
        <v>953</v>
      </c>
      <c r="F657" s="196" t="s">
        <v>954</v>
      </c>
      <c r="G657" s="196" t="s">
        <v>954</v>
      </c>
      <c r="H657" s="173">
        <f t="shared" si="10"/>
        <v>0</v>
      </c>
      <c r="I657" s="173">
        <f>[1]gradaran!F45</f>
        <v>0</v>
      </c>
      <c r="J657" s="173"/>
    </row>
    <row r="658" spans="1:10" ht="14.25" hidden="1" customHeight="1">
      <c r="A658" s="188"/>
      <c r="B658" s="178"/>
      <c r="C658" s="179"/>
      <c r="D658" s="179"/>
      <c r="E658" s="195" t="s">
        <v>955</v>
      </c>
      <c r="F658" s="196" t="s">
        <v>956</v>
      </c>
      <c r="G658" s="196" t="s">
        <v>956</v>
      </c>
      <c r="H658" s="173">
        <f t="shared" si="10"/>
        <v>0</v>
      </c>
      <c r="I658" s="173">
        <f>[1]gradaran!F46</f>
        <v>0</v>
      </c>
      <c r="J658" s="173"/>
    </row>
    <row r="659" spans="1:10" ht="14.25" hidden="1" customHeight="1">
      <c r="A659" s="188"/>
      <c r="B659" s="178"/>
      <c r="C659" s="179"/>
      <c r="D659" s="179"/>
      <c r="E659" s="195" t="s">
        <v>957</v>
      </c>
      <c r="F659" s="196" t="s">
        <v>958</v>
      </c>
      <c r="G659" s="196" t="s">
        <v>958</v>
      </c>
      <c r="H659" s="173">
        <f t="shared" si="10"/>
        <v>0</v>
      </c>
      <c r="I659" s="173">
        <f>[1]gradaran!F47</f>
        <v>0</v>
      </c>
      <c r="J659" s="173"/>
    </row>
    <row r="660" spans="1:10" ht="13.5" hidden="1" customHeight="1">
      <c r="A660" s="188"/>
      <c r="B660" s="178"/>
      <c r="C660" s="179"/>
      <c r="D660" s="179"/>
      <c r="E660" s="195" t="s">
        <v>966</v>
      </c>
      <c r="F660" s="196" t="s">
        <v>967</v>
      </c>
      <c r="G660" s="196" t="s">
        <v>967</v>
      </c>
      <c r="H660" s="173">
        <f t="shared" si="10"/>
        <v>0</v>
      </c>
      <c r="I660" s="173">
        <f>[1]gradaran!F52</f>
        <v>0</v>
      </c>
      <c r="J660" s="173"/>
    </row>
    <row r="661" spans="1:10" ht="12" hidden="1" customHeight="1">
      <c r="A661" s="188"/>
      <c r="B661" s="178"/>
      <c r="C661" s="179"/>
      <c r="D661" s="179"/>
      <c r="E661" s="195" t="s">
        <v>979</v>
      </c>
      <c r="F661" s="196" t="s">
        <v>980</v>
      </c>
      <c r="G661" s="196" t="s">
        <v>980</v>
      </c>
      <c r="H661" s="173">
        <f t="shared" si="10"/>
        <v>0</v>
      </c>
      <c r="I661" s="173">
        <f>[1]gradaran!F59</f>
        <v>0</v>
      </c>
      <c r="J661" s="173"/>
    </row>
    <row r="662" spans="1:10" ht="12" hidden="1" customHeight="1">
      <c r="A662" s="188"/>
      <c r="B662" s="178"/>
      <c r="C662" s="179"/>
      <c r="D662" s="179"/>
      <c r="E662" s="195" t="s">
        <v>997</v>
      </c>
      <c r="F662" s="196" t="s">
        <v>998</v>
      </c>
      <c r="G662" s="196" t="s">
        <v>998</v>
      </c>
      <c r="H662" s="173">
        <f t="shared" si="10"/>
        <v>0</v>
      </c>
      <c r="I662" s="173">
        <f>[1]gradaran!F70</f>
        <v>0</v>
      </c>
      <c r="J662" s="173"/>
    </row>
    <row r="663" spans="1:10" ht="12" hidden="1" customHeight="1">
      <c r="A663" s="188"/>
      <c r="B663" s="178"/>
      <c r="C663" s="179"/>
      <c r="D663" s="179"/>
      <c r="E663" s="200" t="s">
        <v>1009</v>
      </c>
      <c r="F663" s="196" t="s">
        <v>1010</v>
      </c>
      <c r="G663" s="196" t="s">
        <v>1010</v>
      </c>
      <c r="H663" s="173">
        <f t="shared" si="10"/>
        <v>0</v>
      </c>
      <c r="I663" s="173">
        <f>[1]gradaran!F76</f>
        <v>0</v>
      </c>
      <c r="J663" s="173"/>
    </row>
    <row r="664" spans="1:10" ht="12" hidden="1" customHeight="1">
      <c r="A664" s="188"/>
      <c r="B664" s="178"/>
      <c r="C664" s="179"/>
      <c r="D664" s="179"/>
      <c r="E664" s="195"/>
      <c r="F664" s="196"/>
      <c r="G664" s="196"/>
      <c r="H664" s="173"/>
      <c r="I664" s="173"/>
      <c r="J664" s="173"/>
    </row>
    <row r="665" spans="1:10" ht="20.25" hidden="1" customHeight="1">
      <c r="A665" s="188"/>
      <c r="B665" s="178"/>
      <c r="C665" s="179"/>
      <c r="D665" s="179"/>
      <c r="E665" s="186" t="s">
        <v>1144</v>
      </c>
      <c r="F665" s="187"/>
      <c r="G665" s="187"/>
      <c r="H665" s="173">
        <f t="shared" si="10"/>
        <v>0</v>
      </c>
      <c r="I665" s="173"/>
      <c r="J665" s="173"/>
    </row>
    <row r="666" spans="1:10" ht="13.5" customHeight="1">
      <c r="A666" s="188">
        <v>2822</v>
      </c>
      <c r="B666" s="178" t="s">
        <v>433</v>
      </c>
      <c r="C666" s="179">
        <v>2</v>
      </c>
      <c r="D666" s="179">
        <v>2</v>
      </c>
      <c r="E666" s="186" t="s">
        <v>1286</v>
      </c>
      <c r="F666" s="190"/>
      <c r="G666" s="190"/>
      <c r="H666" s="173">
        <f t="shared" si="10"/>
        <v>0</v>
      </c>
      <c r="I666" s="173"/>
      <c r="J666" s="173"/>
    </row>
    <row r="667" spans="1:10" ht="0.75" hidden="1" customHeight="1">
      <c r="A667" s="188"/>
      <c r="B667" s="178"/>
      <c r="C667" s="179"/>
      <c r="D667" s="179"/>
      <c r="E667" s="186" t="s">
        <v>930</v>
      </c>
      <c r="F667" s="187"/>
      <c r="G667" s="187"/>
      <c r="H667" s="173">
        <f t="shared" si="10"/>
        <v>0</v>
      </c>
      <c r="I667" s="173"/>
      <c r="J667" s="173"/>
    </row>
    <row r="668" spans="1:10" hidden="1">
      <c r="A668" s="188"/>
      <c r="B668" s="178"/>
      <c r="C668" s="179"/>
      <c r="D668" s="179"/>
      <c r="E668" s="186" t="s">
        <v>1144</v>
      </c>
      <c r="F668" s="187"/>
      <c r="G668" s="187"/>
      <c r="H668" s="173">
        <f t="shared" si="10"/>
        <v>0</v>
      </c>
      <c r="I668" s="173"/>
      <c r="J668" s="173"/>
    </row>
    <row r="669" spans="1:10" hidden="1">
      <c r="A669" s="188"/>
      <c r="B669" s="178"/>
      <c r="C669" s="179"/>
      <c r="D669" s="179"/>
      <c r="E669" s="186" t="s">
        <v>1144</v>
      </c>
      <c r="F669" s="187"/>
      <c r="G669" s="187"/>
      <c r="H669" s="173">
        <f t="shared" si="10"/>
        <v>0</v>
      </c>
      <c r="I669" s="173"/>
      <c r="J669" s="173"/>
    </row>
    <row r="670" spans="1:10" ht="10.5" customHeight="1">
      <c r="A670" s="188">
        <v>2823</v>
      </c>
      <c r="B670" s="178" t="s">
        <v>433</v>
      </c>
      <c r="C670" s="179">
        <v>2</v>
      </c>
      <c r="D670" s="179">
        <v>3</v>
      </c>
      <c r="E670" s="186" t="s">
        <v>1287</v>
      </c>
      <c r="F670" s="226" t="s">
        <v>444</v>
      </c>
      <c r="G670" s="226"/>
      <c r="H670" s="173">
        <f t="shared" si="10"/>
        <v>0</v>
      </c>
      <c r="I670" s="173">
        <f>'[1]mshak.tun սպսսարկում  HOAK'!F32</f>
        <v>0</v>
      </c>
      <c r="J670" s="173">
        <f>'[1]mshakujti tun սպասարկում'!F135+'[1]mshak.tun սպսսարկում  HOAK'!F135</f>
        <v>0</v>
      </c>
    </row>
    <row r="671" spans="1:10" ht="10.5" customHeight="1">
      <c r="A671" s="188"/>
      <c r="B671" s="178"/>
      <c r="C671" s="179"/>
      <c r="D671" s="179"/>
      <c r="E671" s="186" t="s">
        <v>930</v>
      </c>
      <c r="F671" s="187"/>
      <c r="G671" s="187"/>
      <c r="H671" s="173">
        <f t="shared" si="10"/>
        <v>0</v>
      </c>
      <c r="I671" s="173"/>
      <c r="J671" s="173"/>
    </row>
    <row r="672" spans="1:10" ht="21.75" customHeight="1">
      <c r="A672" s="188"/>
      <c r="B672" s="178"/>
      <c r="C672" s="179"/>
      <c r="D672" s="179"/>
      <c r="E672" s="249" t="s">
        <v>665</v>
      </c>
      <c r="F672" s="187"/>
      <c r="G672" s="236">
        <v>462200</v>
      </c>
      <c r="H672" s="173">
        <f>I672+J672</f>
        <v>0</v>
      </c>
      <c r="I672" s="173">
        <f>'[1]mshak.tun սպսսարկում  HOAK'!F96</f>
        <v>0</v>
      </c>
      <c r="J672" s="173"/>
    </row>
    <row r="673" spans="1:10" ht="15.75" customHeight="1">
      <c r="A673" s="188"/>
      <c r="B673" s="178"/>
      <c r="C673" s="179"/>
      <c r="D673" s="179"/>
      <c r="E673" s="279" t="s">
        <v>668</v>
      </c>
      <c r="F673" s="187"/>
      <c r="G673" s="236">
        <v>463700</v>
      </c>
      <c r="H673" s="173">
        <f t="shared" si="10"/>
        <v>0</v>
      </c>
      <c r="I673" s="173">
        <f>'[1]mshak.tun սպսսարկում  HOAK'!F98</f>
        <v>0</v>
      </c>
      <c r="J673" s="173"/>
    </row>
    <row r="674" spans="1:10" ht="15.75" customHeight="1">
      <c r="A674" s="188"/>
      <c r="B674" s="178"/>
      <c r="C674" s="179"/>
      <c r="D674" s="179"/>
      <c r="E674" s="225" t="s">
        <v>1110</v>
      </c>
      <c r="F674" s="187"/>
      <c r="G674" s="234" t="s">
        <v>1111</v>
      </c>
      <c r="H674" s="173">
        <f t="shared" si="10"/>
        <v>0</v>
      </c>
      <c r="I674" s="173"/>
      <c r="J674" s="173">
        <f>'[1]mshakujti tun սպասարկում'!F143</f>
        <v>0</v>
      </c>
    </row>
    <row r="675" spans="1:10" ht="15.75" customHeight="1">
      <c r="A675" s="188"/>
      <c r="B675" s="178"/>
      <c r="C675" s="179"/>
      <c r="D675" s="179"/>
      <c r="E675" s="225" t="s">
        <v>1112</v>
      </c>
      <c r="F675" s="187"/>
      <c r="G675" s="234" t="s">
        <v>1113</v>
      </c>
      <c r="H675" s="173">
        <f t="shared" si="10"/>
        <v>0</v>
      </c>
      <c r="I675" s="173"/>
      <c r="J675" s="173">
        <f>'[1]mshakujti tun սպասարկում'!F144</f>
        <v>0</v>
      </c>
    </row>
    <row r="676" spans="1:10" ht="15.75" customHeight="1">
      <c r="A676" s="188"/>
      <c r="B676" s="178"/>
      <c r="C676" s="179"/>
      <c r="D676" s="179"/>
      <c r="E676" s="249" t="s">
        <v>762</v>
      </c>
      <c r="F676" s="187"/>
      <c r="G676" s="234" t="s">
        <v>1121</v>
      </c>
      <c r="H676" s="173">
        <f t="shared" si="10"/>
        <v>0</v>
      </c>
      <c r="I676" s="173"/>
      <c r="J676" s="173">
        <f>'[1]mshak.tun սպսսարկում  HOAK'!F146</f>
        <v>0</v>
      </c>
    </row>
    <row r="677" spans="1:10" ht="15.75" customHeight="1">
      <c r="A677" s="188">
        <v>2824</v>
      </c>
      <c r="B677" s="178" t="s">
        <v>433</v>
      </c>
      <c r="C677" s="179">
        <v>2</v>
      </c>
      <c r="D677" s="179">
        <v>4</v>
      </c>
      <c r="E677" s="186" t="s">
        <v>1288</v>
      </c>
      <c r="F677" s="226"/>
      <c r="G677" s="226"/>
      <c r="H677" s="173">
        <f t="shared" si="10"/>
        <v>380</v>
      </c>
      <c r="I677" s="173">
        <f>'[1]ajl mshak.mijocarum'!F32+'[1]Berqi ton'!F32+[1]maraton!F32+'[1]ajl msak.mij.NTP'!F32</f>
        <v>380</v>
      </c>
      <c r="J677" s="173"/>
    </row>
    <row r="678" spans="1:10" ht="12" hidden="1" customHeight="1">
      <c r="A678" s="188"/>
      <c r="B678" s="178"/>
      <c r="C678" s="179"/>
      <c r="D678" s="179"/>
      <c r="E678" s="186" t="s">
        <v>930</v>
      </c>
      <c r="F678" s="187"/>
      <c r="G678" s="187"/>
      <c r="H678" s="173">
        <f t="shared" si="10"/>
        <v>0</v>
      </c>
      <c r="I678" s="173"/>
      <c r="J678" s="173"/>
    </row>
    <row r="679" spans="1:10" ht="14.25" customHeight="1">
      <c r="A679" s="188"/>
      <c r="B679" s="178"/>
      <c r="C679" s="179"/>
      <c r="D679" s="179"/>
      <c r="E679" s="199" t="s">
        <v>982</v>
      </c>
      <c r="F679" s="196" t="s">
        <v>987</v>
      </c>
      <c r="G679" s="196" t="s">
        <v>983</v>
      </c>
      <c r="H679" s="173">
        <f>I679+J679</f>
        <v>0</v>
      </c>
      <c r="I679" s="173">
        <f>'[1]ajl mshak.mijocarum'!F61</f>
        <v>0</v>
      </c>
      <c r="J679" s="173"/>
    </row>
    <row r="680" spans="1:10" ht="14.25" customHeight="1">
      <c r="A680" s="188"/>
      <c r="B680" s="178"/>
      <c r="C680" s="179"/>
      <c r="D680" s="179"/>
      <c r="E680" s="195" t="s">
        <v>986</v>
      </c>
      <c r="F680" s="196" t="s">
        <v>987</v>
      </c>
      <c r="G680" s="196" t="s">
        <v>987</v>
      </c>
      <c r="H680" s="173">
        <f t="shared" si="10"/>
        <v>0</v>
      </c>
      <c r="I680" s="173">
        <f>'[1]ajl mshak.mijocarum'!F63</f>
        <v>0</v>
      </c>
      <c r="J680" s="173"/>
    </row>
    <row r="681" spans="1:10" ht="11.25" customHeight="1">
      <c r="A681" s="188"/>
      <c r="B681" s="178"/>
      <c r="C681" s="179"/>
      <c r="D681" s="179"/>
      <c r="E681" s="225" t="s">
        <v>1009</v>
      </c>
      <c r="F681" s="196"/>
      <c r="G681" s="196" t="s">
        <v>1010</v>
      </c>
      <c r="H681" s="173">
        <f t="shared" si="10"/>
        <v>0</v>
      </c>
      <c r="I681" s="173">
        <f>'[1]ajl mshak.mijocarum'!F76</f>
        <v>0</v>
      </c>
      <c r="J681" s="173"/>
    </row>
    <row r="682" spans="1:10" ht="14.25" customHeight="1">
      <c r="A682" s="188"/>
      <c r="B682" s="178"/>
      <c r="C682" s="179"/>
      <c r="D682" s="179"/>
      <c r="E682" s="200" t="s">
        <v>1011</v>
      </c>
      <c r="F682" s="196" t="s">
        <v>1012</v>
      </c>
      <c r="G682" s="196" t="s">
        <v>1012</v>
      </c>
      <c r="H682" s="173">
        <f t="shared" si="10"/>
        <v>0</v>
      </c>
      <c r="I682" s="173">
        <f>'[1]ajl mshak.mijocarum'!F77+'[1]ajl msak.mij.NTP'!F77</f>
        <v>0</v>
      </c>
      <c r="J682" s="173"/>
    </row>
    <row r="683" spans="1:10" ht="14.25" customHeight="1">
      <c r="A683" s="188"/>
      <c r="B683" s="178"/>
      <c r="C683" s="179"/>
      <c r="D683" s="179"/>
      <c r="E683" s="225" t="s">
        <v>1092</v>
      </c>
      <c r="F683" s="196"/>
      <c r="G683" s="196" t="s">
        <v>1093</v>
      </c>
      <c r="H683" s="173">
        <f t="shared" si="10"/>
        <v>80</v>
      </c>
      <c r="I683" s="173">
        <f>'[1]Berqi ton'!F116+[1]maraton!F116+'[1]ajl mshak.mijocarum'!F116</f>
        <v>80</v>
      </c>
      <c r="J683" s="173"/>
    </row>
    <row r="684" spans="1:10" ht="14.25" customHeight="1">
      <c r="A684" s="188">
        <v>2825</v>
      </c>
      <c r="B684" s="178" t="s">
        <v>433</v>
      </c>
      <c r="C684" s="179">
        <v>2</v>
      </c>
      <c r="D684" s="179">
        <v>5</v>
      </c>
      <c r="E684" s="186" t="s">
        <v>1289</v>
      </c>
      <c r="F684" s="226"/>
      <c r="G684" s="226"/>
      <c r="H684" s="173">
        <f t="shared" si="10"/>
        <v>0</v>
      </c>
      <c r="I684" s="173"/>
      <c r="J684" s="173"/>
    </row>
    <row r="685" spans="1:10" ht="0.75" hidden="1" customHeight="1">
      <c r="A685" s="188"/>
      <c r="B685" s="178"/>
      <c r="C685" s="179"/>
      <c r="D685" s="179"/>
      <c r="E685" s="186" t="s">
        <v>930</v>
      </c>
      <c r="F685" s="187"/>
      <c r="G685" s="187"/>
      <c r="H685" s="173">
        <f t="shared" si="10"/>
        <v>0</v>
      </c>
      <c r="I685" s="173"/>
      <c r="J685" s="173"/>
    </row>
    <row r="686" spans="1:10" hidden="1">
      <c r="A686" s="188"/>
      <c r="B686" s="178"/>
      <c r="C686" s="179"/>
      <c r="D686" s="179"/>
      <c r="E686" s="186" t="s">
        <v>1144</v>
      </c>
      <c r="F686" s="187"/>
      <c r="G686" s="187"/>
      <c r="H686" s="173">
        <f t="shared" si="10"/>
        <v>0</v>
      </c>
      <c r="I686" s="173"/>
      <c r="J686" s="173"/>
    </row>
    <row r="687" spans="1:10" hidden="1">
      <c r="A687" s="188"/>
      <c r="B687" s="178"/>
      <c r="C687" s="179"/>
      <c r="D687" s="179"/>
      <c r="E687" s="186" t="s">
        <v>1144</v>
      </c>
      <c r="F687" s="187"/>
      <c r="G687" s="187"/>
      <c r="H687" s="173">
        <f t="shared" si="10"/>
        <v>0</v>
      </c>
      <c r="I687" s="173"/>
      <c r="J687" s="173"/>
    </row>
    <row r="688" spans="1:10">
      <c r="A688" s="188">
        <v>2826</v>
      </c>
      <c r="B688" s="178" t="s">
        <v>433</v>
      </c>
      <c r="C688" s="179">
        <v>2</v>
      </c>
      <c r="D688" s="179">
        <v>6</v>
      </c>
      <c r="E688" s="186" t="s">
        <v>1290</v>
      </c>
      <c r="F688" s="226"/>
      <c r="G688" s="226"/>
      <c r="H688" s="173">
        <f t="shared" si="10"/>
        <v>0</v>
      </c>
      <c r="I688" s="173"/>
      <c r="J688" s="173"/>
    </row>
    <row r="689" spans="1:10" ht="34.200000000000003" hidden="1">
      <c r="A689" s="188"/>
      <c r="B689" s="178"/>
      <c r="C689" s="179"/>
      <c r="D689" s="179"/>
      <c r="E689" s="186" t="s">
        <v>930</v>
      </c>
      <c r="F689" s="187"/>
      <c r="G689" s="187"/>
      <c r="H689" s="173">
        <f t="shared" si="10"/>
        <v>0</v>
      </c>
      <c r="I689" s="173"/>
      <c r="J689" s="173"/>
    </row>
    <row r="690" spans="1:10" ht="0.75" hidden="1" customHeight="1">
      <c r="A690" s="188"/>
      <c r="B690" s="178"/>
      <c r="C690" s="179"/>
      <c r="D690" s="179"/>
      <c r="E690" s="186" t="s">
        <v>1144</v>
      </c>
      <c r="F690" s="187"/>
      <c r="G690" s="187"/>
      <c r="H690" s="173">
        <f t="shared" si="10"/>
        <v>0</v>
      </c>
      <c r="I690" s="173"/>
      <c r="J690" s="173"/>
    </row>
    <row r="691" spans="1:10" hidden="1">
      <c r="A691" s="188"/>
      <c r="B691" s="178"/>
      <c r="C691" s="179"/>
      <c r="D691" s="179"/>
      <c r="E691" s="186" t="s">
        <v>1144</v>
      </c>
      <c r="F691" s="187"/>
      <c r="G691" s="187"/>
      <c r="H691" s="173">
        <f t="shared" si="10"/>
        <v>0</v>
      </c>
      <c r="I691" s="173"/>
      <c r="J691" s="173"/>
    </row>
    <row r="692" spans="1:10" ht="21" customHeight="1">
      <c r="A692" s="188">
        <v>2827</v>
      </c>
      <c r="B692" s="178" t="s">
        <v>433</v>
      </c>
      <c r="C692" s="179">
        <v>2</v>
      </c>
      <c r="D692" s="179">
        <v>7</v>
      </c>
      <c r="E692" s="186" t="s">
        <v>1291</v>
      </c>
      <c r="F692" s="226"/>
      <c r="G692" s="226"/>
      <c r="H692" s="173">
        <f t="shared" si="10"/>
        <v>0</v>
      </c>
      <c r="I692" s="173">
        <f>'[1]arandzin mshakujt hushaxbj.'!F32</f>
        <v>0</v>
      </c>
      <c r="J692" s="173">
        <f>'[1]arandzin mshakujt hushaxbj.'!F134</f>
        <v>0</v>
      </c>
    </row>
    <row r="693" spans="1:10" ht="15" hidden="1" customHeight="1">
      <c r="A693" s="188"/>
      <c r="B693" s="178"/>
      <c r="C693" s="179"/>
      <c r="D693" s="179"/>
      <c r="E693" s="186" t="s">
        <v>930</v>
      </c>
      <c r="F693" s="187"/>
      <c r="G693" s="187"/>
      <c r="H693" s="173">
        <f t="shared" si="10"/>
        <v>0</v>
      </c>
      <c r="I693" s="173"/>
      <c r="J693" s="173"/>
    </row>
    <row r="694" spans="1:10" ht="15" hidden="1" customHeight="1">
      <c r="A694" s="188"/>
      <c r="B694" s="178"/>
      <c r="C694" s="179"/>
      <c r="D694" s="179"/>
      <c r="E694" s="186" t="s">
        <v>989</v>
      </c>
      <c r="F694" s="187"/>
      <c r="G694" s="196" t="s">
        <v>990</v>
      </c>
      <c r="H694" s="173">
        <f t="shared" si="10"/>
        <v>0</v>
      </c>
      <c r="I694" s="173">
        <f>'[1]arandzin mshakujt hushaxbj.'!F65</f>
        <v>0</v>
      </c>
      <c r="J694" s="173"/>
    </row>
    <row r="695" spans="1:10" ht="14.25" customHeight="1">
      <c r="A695" s="188"/>
      <c r="B695" s="178"/>
      <c r="C695" s="179"/>
      <c r="D695" s="179"/>
      <c r="E695" s="225" t="s">
        <v>1213</v>
      </c>
      <c r="F695" s="187"/>
      <c r="G695" s="234" t="s">
        <v>1105</v>
      </c>
      <c r="H695" s="173">
        <f t="shared" si="10"/>
        <v>0</v>
      </c>
      <c r="I695" s="173"/>
      <c r="J695" s="173">
        <f>'[1]arandzin mshakujt hushaxbj.'!F139</f>
        <v>0</v>
      </c>
    </row>
    <row r="696" spans="1:10" ht="0.75" hidden="1" customHeight="1">
      <c r="A696" s="188"/>
      <c r="B696" s="178"/>
      <c r="C696" s="179"/>
      <c r="D696" s="179"/>
      <c r="E696" s="225" t="s">
        <v>1106</v>
      </c>
      <c r="F696" s="187"/>
      <c r="G696" s="234" t="s">
        <v>1107</v>
      </c>
      <c r="H696" s="173">
        <f t="shared" si="10"/>
        <v>0</v>
      </c>
      <c r="I696" s="173"/>
      <c r="J696" s="173">
        <f>'[1]arandzin mshakujt hushaxbj.'!F140</f>
        <v>0</v>
      </c>
    </row>
    <row r="697" spans="1:10" ht="10.5" hidden="1" customHeight="1">
      <c r="A697" s="188"/>
      <c r="B697" s="178"/>
      <c r="C697" s="179"/>
      <c r="D697" s="179"/>
      <c r="E697" s="249" t="s">
        <v>1292</v>
      </c>
      <c r="F697" s="187"/>
      <c r="G697" s="234" t="s">
        <v>1121</v>
      </c>
      <c r="H697" s="173">
        <f t="shared" si="10"/>
        <v>0</v>
      </c>
      <c r="I697" s="173"/>
      <c r="J697" s="173">
        <f>'[1]arandzin mshakujt hushaxbj.'!F146</f>
        <v>0</v>
      </c>
    </row>
    <row r="698" spans="1:10" ht="22.5" customHeight="1">
      <c r="A698" s="188">
        <v>2830</v>
      </c>
      <c r="B698" s="178" t="s">
        <v>433</v>
      </c>
      <c r="C698" s="179">
        <v>3</v>
      </c>
      <c r="D698" s="179">
        <v>0</v>
      </c>
      <c r="E698" s="189" t="s">
        <v>1293</v>
      </c>
      <c r="F698" s="233" t="s">
        <v>450</v>
      </c>
      <c r="G698" s="233"/>
      <c r="H698" s="173">
        <f t="shared" si="10"/>
        <v>0</v>
      </c>
      <c r="I698" s="173">
        <f>I700+I705+I709</f>
        <v>0</v>
      </c>
      <c r="J698" s="173">
        <f>J700+J705+J709</f>
        <v>0</v>
      </c>
    </row>
    <row r="699" spans="1:10" s="191" customFormat="1" ht="10.5" hidden="1" customHeight="1">
      <c r="A699" s="188"/>
      <c r="B699" s="178"/>
      <c r="C699" s="179"/>
      <c r="D699" s="179"/>
      <c r="E699" s="186" t="s">
        <v>928</v>
      </c>
      <c r="F699" s="190"/>
      <c r="G699" s="190"/>
      <c r="H699" s="173">
        <f t="shared" si="10"/>
        <v>0</v>
      </c>
      <c r="I699" s="173"/>
      <c r="J699" s="173"/>
    </row>
    <row r="700" spans="1:10" ht="15.75" customHeight="1">
      <c r="A700" s="188">
        <v>2831</v>
      </c>
      <c r="B700" s="178" t="s">
        <v>433</v>
      </c>
      <c r="C700" s="179">
        <v>3</v>
      </c>
      <c r="D700" s="179">
        <v>1</v>
      </c>
      <c r="E700" s="186" t="s">
        <v>1294</v>
      </c>
      <c r="F700" s="233"/>
      <c r="G700" s="233"/>
      <c r="H700" s="173">
        <f t="shared" si="10"/>
        <v>0</v>
      </c>
      <c r="I700" s="173">
        <f>[1]Herustahagordum!F32</f>
        <v>0</v>
      </c>
      <c r="J700" s="173"/>
    </row>
    <row r="701" spans="1:10" ht="18.75" hidden="1" customHeight="1">
      <c r="A701" s="188"/>
      <c r="B701" s="178"/>
      <c r="C701" s="179"/>
      <c r="D701" s="179"/>
      <c r="E701" s="186" t="s">
        <v>930</v>
      </c>
      <c r="F701" s="187"/>
      <c r="G701" s="187"/>
      <c r="H701" s="173">
        <f t="shared" si="10"/>
        <v>0</v>
      </c>
      <c r="I701" s="173"/>
      <c r="J701" s="173"/>
    </row>
    <row r="702" spans="1:10" ht="14.25" customHeight="1">
      <c r="A702" s="188"/>
      <c r="B702" s="178"/>
      <c r="C702" s="179"/>
      <c r="D702" s="179"/>
      <c r="E702" s="199" t="s">
        <v>979</v>
      </c>
      <c r="F702" s="187"/>
      <c r="G702" s="234" t="s">
        <v>980</v>
      </c>
      <c r="H702" s="173">
        <f t="shared" si="10"/>
        <v>0</v>
      </c>
      <c r="I702" s="173">
        <f>[1]Herustahagordum!F59</f>
        <v>0</v>
      </c>
      <c r="J702" s="173"/>
    </row>
    <row r="703" spans="1:10" ht="18.75" hidden="1" customHeight="1">
      <c r="A703" s="188"/>
      <c r="B703" s="178"/>
      <c r="C703" s="179"/>
      <c r="D703" s="179"/>
      <c r="E703" s="225" t="s">
        <v>1106</v>
      </c>
      <c r="F703" s="187"/>
      <c r="G703" s="234" t="s">
        <v>1107</v>
      </c>
      <c r="H703" s="173">
        <f t="shared" si="10"/>
        <v>0</v>
      </c>
      <c r="I703" s="173"/>
      <c r="J703" s="173"/>
    </row>
    <row r="704" spans="1:10" ht="18.75" hidden="1" customHeight="1">
      <c r="A704" s="188"/>
      <c r="B704" s="178"/>
      <c r="C704" s="179"/>
      <c r="D704" s="179"/>
      <c r="E704" s="195" t="s">
        <v>986</v>
      </c>
      <c r="F704" s="196" t="s">
        <v>987</v>
      </c>
      <c r="G704" s="196" t="s">
        <v>987</v>
      </c>
      <c r="H704" s="173">
        <f t="shared" si="10"/>
        <v>0</v>
      </c>
      <c r="I704" s="173"/>
      <c r="J704" s="173"/>
    </row>
    <row r="705" spans="1:10" ht="18.75" customHeight="1">
      <c r="A705" s="188">
        <v>2832</v>
      </c>
      <c r="B705" s="178" t="s">
        <v>433</v>
      </c>
      <c r="C705" s="179">
        <v>3</v>
      </c>
      <c r="D705" s="179">
        <v>2</v>
      </c>
      <c r="E705" s="186" t="s">
        <v>1295</v>
      </c>
      <c r="F705" s="233"/>
      <c r="G705" s="233"/>
      <c r="H705" s="173">
        <f t="shared" si="10"/>
        <v>0</v>
      </c>
      <c r="I705" s="173">
        <f>'[1]grqi hratarakum'!F32</f>
        <v>0</v>
      </c>
      <c r="J705" s="173"/>
    </row>
    <row r="706" spans="1:10" ht="17.25" hidden="1" customHeight="1">
      <c r="A706" s="188"/>
      <c r="B706" s="178"/>
      <c r="C706" s="179"/>
      <c r="D706" s="179"/>
      <c r="E706" s="186" t="s">
        <v>930</v>
      </c>
      <c r="F706" s="187"/>
      <c r="G706" s="187"/>
      <c r="H706" s="173">
        <f t="shared" si="10"/>
        <v>0</v>
      </c>
      <c r="I706" s="173"/>
      <c r="J706" s="173"/>
    </row>
    <row r="707" spans="1:10" ht="14.25" hidden="1" customHeight="1">
      <c r="A707" s="188"/>
      <c r="B707" s="178"/>
      <c r="C707" s="179"/>
      <c r="D707" s="179"/>
      <c r="E707" s="199" t="s">
        <v>979</v>
      </c>
      <c r="F707" s="187"/>
      <c r="G707" s="234" t="s">
        <v>980</v>
      </c>
      <c r="H707" s="173">
        <f>I707+J707</f>
        <v>0</v>
      </c>
      <c r="I707" s="173">
        <f>'[1]grqi hratarakum'!F59</f>
        <v>0</v>
      </c>
      <c r="J707" s="173"/>
    </row>
    <row r="708" spans="1:10" ht="17.25" hidden="1" customHeight="1">
      <c r="A708" s="188"/>
      <c r="B708" s="178"/>
      <c r="C708" s="179"/>
      <c r="D708" s="179"/>
      <c r="E708" s="186" t="s">
        <v>1144</v>
      </c>
      <c r="F708" s="187"/>
      <c r="G708" s="187"/>
      <c r="H708" s="173">
        <f t="shared" si="10"/>
        <v>0</v>
      </c>
      <c r="I708" s="173"/>
      <c r="J708" s="173"/>
    </row>
    <row r="709" spans="1:10" ht="17.25" customHeight="1">
      <c r="A709" s="188">
        <v>2833</v>
      </c>
      <c r="B709" s="178" t="s">
        <v>433</v>
      </c>
      <c r="C709" s="179">
        <v>3</v>
      </c>
      <c r="D709" s="179">
        <v>3</v>
      </c>
      <c r="E709" s="186" t="s">
        <v>1296</v>
      </c>
      <c r="F709" s="226" t="s">
        <v>454</v>
      </c>
      <c r="G709" s="226"/>
      <c r="H709" s="173">
        <f t="shared" si="10"/>
        <v>0</v>
      </c>
      <c r="I709" s="173"/>
      <c r="J709" s="173"/>
    </row>
    <row r="710" spans="1:10" ht="24.75" hidden="1" customHeight="1">
      <c r="A710" s="188"/>
      <c r="B710" s="178"/>
      <c r="C710" s="179"/>
      <c r="D710" s="179"/>
      <c r="E710" s="186" t="s">
        <v>930</v>
      </c>
      <c r="F710" s="187"/>
      <c r="G710" s="187"/>
      <c r="H710" s="173">
        <f t="shared" si="10"/>
        <v>0</v>
      </c>
      <c r="I710" s="173"/>
      <c r="J710" s="173"/>
    </row>
    <row r="711" spans="1:10" ht="12.75" hidden="1" customHeight="1">
      <c r="A711" s="188"/>
      <c r="B711" s="178"/>
      <c r="C711" s="179"/>
      <c r="D711" s="179"/>
      <c r="E711" s="195" t="s">
        <v>957</v>
      </c>
      <c r="F711" s="196" t="s">
        <v>958</v>
      </c>
      <c r="G711" s="196" t="s">
        <v>958</v>
      </c>
      <c r="H711" s="173">
        <f t="shared" si="10"/>
        <v>0</v>
      </c>
      <c r="I711" s="173"/>
      <c r="J711" s="173"/>
    </row>
    <row r="712" spans="1:10" ht="13.5" hidden="1" customHeight="1">
      <c r="A712" s="188"/>
      <c r="B712" s="178"/>
      <c r="C712" s="179"/>
      <c r="D712" s="179"/>
      <c r="E712" s="195" t="s">
        <v>979</v>
      </c>
      <c r="F712" s="196" t="s">
        <v>980</v>
      </c>
      <c r="G712" s="196" t="s">
        <v>980</v>
      </c>
      <c r="H712" s="173">
        <f t="shared" si="10"/>
        <v>0</v>
      </c>
      <c r="I712" s="173"/>
      <c r="J712" s="173"/>
    </row>
    <row r="713" spans="1:10" ht="12.75" hidden="1" customHeight="1">
      <c r="A713" s="188"/>
      <c r="B713" s="178"/>
      <c r="C713" s="179"/>
      <c r="D713" s="179"/>
      <c r="E713" s="195" t="s">
        <v>986</v>
      </c>
      <c r="F713" s="196" t="s">
        <v>987</v>
      </c>
      <c r="G713" s="196" t="s">
        <v>987</v>
      </c>
      <c r="H713" s="173">
        <f t="shared" si="10"/>
        <v>0</v>
      </c>
      <c r="I713" s="173"/>
      <c r="J713" s="173"/>
    </row>
    <row r="714" spans="1:10" ht="15.75" customHeight="1">
      <c r="A714" s="188">
        <v>2840</v>
      </c>
      <c r="B714" s="178" t="s">
        <v>433</v>
      </c>
      <c r="C714" s="179">
        <v>4</v>
      </c>
      <c r="D714" s="179">
        <v>0</v>
      </c>
      <c r="E714" s="189" t="s">
        <v>1297</v>
      </c>
      <c r="F714" s="233" t="s">
        <v>456</v>
      </c>
      <c r="G714" s="233"/>
      <c r="H714" s="173">
        <f t="shared" si="10"/>
        <v>0</v>
      </c>
      <c r="I714" s="173">
        <f>I716+I720+I724</f>
        <v>0</v>
      </c>
      <c r="J714" s="173">
        <f>J716+J720+J724</f>
        <v>0</v>
      </c>
    </row>
    <row r="715" spans="1:10" s="191" customFormat="1" ht="10.5" hidden="1" customHeight="1">
      <c r="A715" s="188"/>
      <c r="B715" s="178"/>
      <c r="C715" s="179"/>
      <c r="D715" s="179"/>
      <c r="E715" s="186" t="s">
        <v>928</v>
      </c>
      <c r="F715" s="190"/>
      <c r="G715" s="190"/>
      <c r="H715" s="173">
        <f t="shared" si="10"/>
        <v>0</v>
      </c>
      <c r="I715" s="173"/>
      <c r="J715" s="173"/>
    </row>
    <row r="716" spans="1:10" ht="11.25" customHeight="1">
      <c r="A716" s="188">
        <v>2841</v>
      </c>
      <c r="B716" s="178" t="s">
        <v>433</v>
      </c>
      <c r="C716" s="179">
        <v>4</v>
      </c>
      <c r="D716" s="179">
        <v>1</v>
      </c>
      <c r="E716" s="186" t="s">
        <v>1298</v>
      </c>
      <c r="F716" s="233"/>
      <c r="G716" s="233"/>
      <c r="H716" s="173">
        <f t="shared" ref="H716:H797" si="11">I716+J716</f>
        <v>0</v>
      </c>
      <c r="I716" s="173">
        <f>[1]eritas.!F32</f>
        <v>0</v>
      </c>
      <c r="J716" s="173"/>
    </row>
    <row r="717" spans="1:10" ht="23.25" hidden="1" customHeight="1">
      <c r="A717" s="188"/>
      <c r="B717" s="178"/>
      <c r="C717" s="179"/>
      <c r="D717" s="179"/>
      <c r="E717" s="186" t="s">
        <v>930</v>
      </c>
      <c r="F717" s="187"/>
      <c r="G717" s="187"/>
      <c r="H717" s="173">
        <f t="shared" si="11"/>
        <v>0</v>
      </c>
      <c r="I717" s="173"/>
      <c r="J717" s="173"/>
    </row>
    <row r="718" spans="1:10" ht="18" hidden="1" customHeight="1">
      <c r="A718" s="188"/>
      <c r="B718" s="178"/>
      <c r="C718" s="179"/>
      <c r="D718" s="179"/>
      <c r="E718" s="199" t="s">
        <v>984</v>
      </c>
      <c r="F718" s="187"/>
      <c r="G718" s="234" t="s">
        <v>985</v>
      </c>
      <c r="H718" s="173">
        <f t="shared" si="11"/>
        <v>0</v>
      </c>
      <c r="I718" s="173">
        <f>'[1]ajl mshak.mijocarum'!F62+[1]eritas.!F62</f>
        <v>0</v>
      </c>
      <c r="J718" s="173"/>
    </row>
    <row r="719" spans="1:10" ht="15" hidden="1" customHeight="1">
      <c r="A719" s="188"/>
      <c r="B719" s="178"/>
      <c r="C719" s="179"/>
      <c r="D719" s="179"/>
      <c r="E719" s="225" t="s">
        <v>1009</v>
      </c>
      <c r="F719" s="187"/>
      <c r="G719" s="234" t="s">
        <v>1010</v>
      </c>
      <c r="H719" s="173">
        <f t="shared" si="11"/>
        <v>0</v>
      </c>
      <c r="I719" s="173">
        <f>[1]eritas.!F76</f>
        <v>0</v>
      </c>
      <c r="J719" s="173"/>
    </row>
    <row r="720" spans="1:10" ht="24" customHeight="1">
      <c r="A720" s="188">
        <v>2842</v>
      </c>
      <c r="B720" s="178" t="s">
        <v>433</v>
      </c>
      <c r="C720" s="179">
        <v>4</v>
      </c>
      <c r="D720" s="179">
        <v>2</v>
      </c>
      <c r="E720" s="186" t="s">
        <v>1299</v>
      </c>
      <c r="F720" s="233"/>
      <c r="G720" s="233"/>
      <c r="H720" s="173">
        <f t="shared" si="11"/>
        <v>0</v>
      </c>
      <c r="I720" s="173">
        <f>[1]ham.miav.!F32+[1]soc.ashx.!F33</f>
        <v>0</v>
      </c>
      <c r="J720" s="173"/>
    </row>
    <row r="721" spans="1:10" ht="22.5" hidden="1" customHeight="1">
      <c r="A721" s="188"/>
      <c r="B721" s="178"/>
      <c r="C721" s="179"/>
      <c r="D721" s="179"/>
      <c r="E721" s="186" t="s">
        <v>930</v>
      </c>
      <c r="F721" s="187"/>
      <c r="G721" s="187"/>
      <c r="H721" s="173">
        <f t="shared" si="11"/>
        <v>0</v>
      </c>
      <c r="I721" s="173"/>
      <c r="J721" s="173"/>
    </row>
    <row r="722" spans="1:10" ht="12" customHeight="1">
      <c r="A722" s="188"/>
      <c r="B722" s="178"/>
      <c r="C722" s="179"/>
      <c r="D722" s="179"/>
      <c r="E722" s="225" t="s">
        <v>1092</v>
      </c>
      <c r="F722" s="196"/>
      <c r="G722" s="196" t="s">
        <v>1093</v>
      </c>
      <c r="H722" s="173">
        <f t="shared" si="11"/>
        <v>0</v>
      </c>
      <c r="I722" s="173">
        <f>[1]soc.ashx.!F117+[1]ham.miav.!F116</f>
        <v>0</v>
      </c>
      <c r="J722" s="173"/>
    </row>
    <row r="723" spans="1:10" ht="15" hidden="1" customHeight="1">
      <c r="A723" s="188"/>
      <c r="B723" s="178"/>
      <c r="C723" s="179"/>
      <c r="D723" s="179"/>
      <c r="E723" s="225" t="s">
        <v>1098</v>
      </c>
      <c r="F723" s="236"/>
      <c r="G723" s="250">
        <v>482300</v>
      </c>
      <c r="H723" s="173">
        <f t="shared" si="11"/>
        <v>0</v>
      </c>
      <c r="I723" s="173">
        <f>[1]ham.miav.!F120</f>
        <v>0</v>
      </c>
      <c r="J723" s="173"/>
    </row>
    <row r="724" spans="1:10" ht="13.5" customHeight="1">
      <c r="A724" s="188">
        <v>2843</v>
      </c>
      <c r="B724" s="178" t="s">
        <v>433</v>
      </c>
      <c r="C724" s="179">
        <v>4</v>
      </c>
      <c r="D724" s="179">
        <v>3</v>
      </c>
      <c r="E724" s="186" t="s">
        <v>1297</v>
      </c>
      <c r="F724" s="226" t="s">
        <v>459</v>
      </c>
      <c r="G724" s="226"/>
      <c r="H724" s="173">
        <f t="shared" si="11"/>
        <v>0</v>
      </c>
      <c r="I724" s="173">
        <f>[1]kron!F32</f>
        <v>0</v>
      </c>
      <c r="J724" s="173"/>
    </row>
    <row r="725" spans="1:10" ht="0.75" hidden="1" customHeight="1">
      <c r="A725" s="188"/>
      <c r="B725" s="178"/>
      <c r="C725" s="179"/>
      <c r="D725" s="179"/>
      <c r="E725" s="186" t="s">
        <v>930</v>
      </c>
      <c r="F725" s="187"/>
      <c r="G725" s="187"/>
      <c r="H725" s="173">
        <f t="shared" si="11"/>
        <v>0</v>
      </c>
      <c r="I725" s="173"/>
      <c r="J725" s="173"/>
    </row>
    <row r="726" spans="1:10" ht="16.5" customHeight="1">
      <c r="A726" s="188"/>
      <c r="B726" s="178"/>
      <c r="C726" s="179"/>
      <c r="D726" s="179"/>
      <c r="E726" s="257" t="s">
        <v>1300</v>
      </c>
      <c r="F726" s="187"/>
      <c r="G726" s="196" t="s">
        <v>1247</v>
      </c>
      <c r="H726" s="173">
        <f t="shared" si="11"/>
        <v>0</v>
      </c>
      <c r="I726" s="173">
        <f>[1]kron!F98</f>
        <v>0</v>
      </c>
      <c r="J726" s="173"/>
    </row>
    <row r="727" spans="1:10" ht="16.5" customHeight="1">
      <c r="A727" s="188"/>
      <c r="B727" s="178"/>
      <c r="C727" s="179"/>
      <c r="D727" s="179"/>
      <c r="E727" s="225" t="s">
        <v>1092</v>
      </c>
      <c r="F727" s="196"/>
      <c r="G727" s="196" t="s">
        <v>1093</v>
      </c>
      <c r="H727" s="173">
        <f t="shared" si="11"/>
        <v>0</v>
      </c>
      <c r="I727" s="173">
        <f>[1]kron!F116</f>
        <v>0</v>
      </c>
      <c r="J727" s="173"/>
    </row>
    <row r="728" spans="1:10" ht="15" hidden="1" customHeight="1">
      <c r="A728" s="188"/>
      <c r="B728" s="178"/>
      <c r="C728" s="179"/>
      <c r="D728" s="179"/>
      <c r="E728" s="225" t="s">
        <v>1098</v>
      </c>
      <c r="F728" s="236"/>
      <c r="G728" s="250">
        <v>482300</v>
      </c>
      <c r="H728" s="173">
        <f t="shared" si="11"/>
        <v>0</v>
      </c>
      <c r="I728" s="173"/>
      <c r="J728" s="173"/>
    </row>
    <row r="729" spans="1:10" ht="24.75" customHeight="1">
      <c r="A729" s="188">
        <v>2850</v>
      </c>
      <c r="B729" s="178" t="s">
        <v>433</v>
      </c>
      <c r="C729" s="179">
        <v>5</v>
      </c>
      <c r="D729" s="179">
        <v>0</v>
      </c>
      <c r="E729" s="251" t="s">
        <v>1301</v>
      </c>
      <c r="F729" s="233" t="s">
        <v>461</v>
      </c>
      <c r="G729" s="233"/>
      <c r="H729" s="173">
        <f t="shared" si="11"/>
        <v>0</v>
      </c>
      <c r="I729" s="173">
        <f>I731</f>
        <v>0</v>
      </c>
      <c r="J729" s="173">
        <f>J731</f>
        <v>0</v>
      </c>
    </row>
    <row r="730" spans="1:10" s="191" customFormat="1" ht="10.5" hidden="1" customHeight="1">
      <c r="A730" s="188"/>
      <c r="B730" s="178"/>
      <c r="C730" s="179"/>
      <c r="D730" s="179"/>
      <c r="E730" s="186" t="s">
        <v>928</v>
      </c>
      <c r="F730" s="190"/>
      <c r="G730" s="190"/>
      <c r="H730" s="173">
        <f t="shared" si="11"/>
        <v>0</v>
      </c>
      <c r="I730" s="173"/>
      <c r="J730" s="173"/>
    </row>
    <row r="731" spans="1:10" ht="24" customHeight="1">
      <c r="A731" s="188">
        <v>2851</v>
      </c>
      <c r="B731" s="178" t="s">
        <v>433</v>
      </c>
      <c r="C731" s="179">
        <v>5</v>
      </c>
      <c r="D731" s="179">
        <v>1</v>
      </c>
      <c r="E731" s="252" t="s">
        <v>1301</v>
      </c>
      <c r="F731" s="226" t="s">
        <v>462</v>
      </c>
      <c r="G731" s="226"/>
      <c r="H731" s="173">
        <f t="shared" si="11"/>
        <v>0</v>
      </c>
      <c r="I731" s="173"/>
      <c r="J731" s="173"/>
    </row>
    <row r="732" spans="1:10" ht="23.25" hidden="1" customHeight="1">
      <c r="A732" s="188"/>
      <c r="B732" s="178"/>
      <c r="C732" s="179"/>
      <c r="D732" s="179"/>
      <c r="E732" s="186" t="s">
        <v>930</v>
      </c>
      <c r="F732" s="187"/>
      <c r="G732" s="187"/>
      <c r="H732" s="173">
        <f t="shared" si="11"/>
        <v>0</v>
      </c>
      <c r="I732" s="173"/>
      <c r="J732" s="173"/>
    </row>
    <row r="733" spans="1:10" hidden="1">
      <c r="A733" s="188"/>
      <c r="B733" s="178"/>
      <c r="C733" s="179"/>
      <c r="D733" s="179"/>
      <c r="E733" s="186" t="s">
        <v>1144</v>
      </c>
      <c r="F733" s="187"/>
      <c r="G733" s="187"/>
      <c r="H733" s="173">
        <f t="shared" si="11"/>
        <v>0</v>
      </c>
      <c r="I733" s="173"/>
      <c r="J733" s="173"/>
    </row>
    <row r="734" spans="1:10" hidden="1">
      <c r="A734" s="188"/>
      <c r="B734" s="178"/>
      <c r="C734" s="179"/>
      <c r="D734" s="179"/>
      <c r="E734" s="186" t="s">
        <v>1144</v>
      </c>
      <c r="F734" s="187"/>
      <c r="G734" s="187"/>
      <c r="H734" s="173">
        <f t="shared" si="11"/>
        <v>0</v>
      </c>
      <c r="I734" s="173"/>
      <c r="J734" s="173"/>
    </row>
    <row r="735" spans="1:10" ht="15.75" customHeight="1">
      <c r="A735" s="188">
        <v>2860</v>
      </c>
      <c r="B735" s="178" t="s">
        <v>433</v>
      </c>
      <c r="C735" s="179">
        <v>6</v>
      </c>
      <c r="D735" s="179">
        <v>0</v>
      </c>
      <c r="E735" s="251" t="s">
        <v>1302</v>
      </c>
      <c r="F735" s="233" t="s">
        <v>464</v>
      </c>
      <c r="G735" s="233"/>
      <c r="H735" s="173">
        <f t="shared" si="11"/>
        <v>0</v>
      </c>
      <c r="I735" s="173">
        <f>I737</f>
        <v>0</v>
      </c>
      <c r="J735" s="173">
        <f>J737</f>
        <v>0</v>
      </c>
    </row>
    <row r="736" spans="1:10" s="191" customFormat="1" ht="10.5" hidden="1" customHeight="1">
      <c r="A736" s="188"/>
      <c r="B736" s="178"/>
      <c r="C736" s="179"/>
      <c r="D736" s="179"/>
      <c r="E736" s="186" t="s">
        <v>928</v>
      </c>
      <c r="F736" s="190"/>
      <c r="G736" s="190"/>
      <c r="H736" s="173">
        <f t="shared" si="11"/>
        <v>0</v>
      </c>
      <c r="I736" s="173"/>
      <c r="J736" s="173"/>
    </row>
    <row r="737" spans="1:10" ht="11.25" customHeight="1">
      <c r="A737" s="188">
        <v>2861</v>
      </c>
      <c r="B737" s="178" t="s">
        <v>433</v>
      </c>
      <c r="C737" s="179">
        <v>6</v>
      </c>
      <c r="D737" s="179">
        <v>1</v>
      </c>
      <c r="E737" s="252" t="s">
        <v>1302</v>
      </c>
      <c r="F737" s="226" t="s">
        <v>465</v>
      </c>
      <c r="G737" s="226"/>
      <c r="H737" s="173">
        <f t="shared" si="11"/>
        <v>0</v>
      </c>
      <c r="I737" s="173"/>
      <c r="J737" s="173"/>
    </row>
    <row r="738" spans="1:10" ht="0.75" hidden="1" customHeight="1">
      <c r="A738" s="188"/>
      <c r="B738" s="178"/>
      <c r="C738" s="179"/>
      <c r="D738" s="179"/>
      <c r="E738" s="186" t="s">
        <v>930</v>
      </c>
      <c r="F738" s="187"/>
      <c r="G738" s="187"/>
      <c r="H738" s="173">
        <f t="shared" si="11"/>
        <v>0</v>
      </c>
      <c r="I738" s="173"/>
      <c r="J738" s="173"/>
    </row>
    <row r="739" spans="1:10" ht="0.75" hidden="1" customHeight="1">
      <c r="A739" s="188"/>
      <c r="B739" s="178"/>
      <c r="C739" s="179"/>
      <c r="D739" s="179"/>
      <c r="E739" s="186" t="s">
        <v>1144</v>
      </c>
      <c r="F739" s="187"/>
      <c r="G739" s="187"/>
      <c r="H739" s="173">
        <f t="shared" si="11"/>
        <v>0</v>
      </c>
      <c r="I739" s="173"/>
      <c r="J739" s="173"/>
    </row>
    <row r="740" spans="1:10" hidden="1">
      <c r="A740" s="188"/>
      <c r="B740" s="178"/>
      <c r="C740" s="179"/>
      <c r="D740" s="179"/>
      <c r="E740" s="186" t="s">
        <v>1144</v>
      </c>
      <c r="F740" s="187"/>
      <c r="G740" s="187"/>
      <c r="H740" s="173">
        <f t="shared" si="11"/>
        <v>0</v>
      </c>
      <c r="I740" s="173"/>
      <c r="J740" s="173"/>
    </row>
    <row r="741" spans="1:10" s="184" customFormat="1" ht="31.5" customHeight="1">
      <c r="A741" s="231">
        <v>2900</v>
      </c>
      <c r="B741" s="178" t="s">
        <v>466</v>
      </c>
      <c r="C741" s="179">
        <v>0</v>
      </c>
      <c r="D741" s="179">
        <v>0</v>
      </c>
      <c r="E741" s="235" t="s">
        <v>1303</v>
      </c>
      <c r="F741" s="232" t="s">
        <v>468</v>
      </c>
      <c r="G741" s="232"/>
      <c r="H741" s="173">
        <f t="shared" si="11"/>
        <v>800</v>
      </c>
      <c r="I741" s="182">
        <f>I743+I769+I780+I790+I800+I824+I830+I836</f>
        <v>800</v>
      </c>
      <c r="J741" s="182">
        <f>J743+J769+J780+J790+J800+J824+J830+J836</f>
        <v>0</v>
      </c>
    </row>
    <row r="742" spans="1:10" ht="11.25" hidden="1" customHeight="1">
      <c r="A742" s="185"/>
      <c r="B742" s="178"/>
      <c r="C742" s="179"/>
      <c r="D742" s="179"/>
      <c r="E742" s="186" t="s">
        <v>926</v>
      </c>
      <c r="F742" s="187"/>
      <c r="G742" s="187"/>
      <c r="H742" s="173">
        <f t="shared" si="11"/>
        <v>0</v>
      </c>
      <c r="I742" s="173"/>
      <c r="J742" s="173"/>
    </row>
    <row r="743" spans="1:10" ht="12.75" customHeight="1">
      <c r="A743" s="188">
        <v>2910</v>
      </c>
      <c r="B743" s="178" t="s">
        <v>466</v>
      </c>
      <c r="C743" s="179">
        <v>1</v>
      </c>
      <c r="D743" s="179">
        <v>0</v>
      </c>
      <c r="E743" s="189" t="s">
        <v>1304</v>
      </c>
      <c r="F743" s="190" t="s">
        <v>470</v>
      </c>
      <c r="G743" s="190"/>
      <c r="H743" s="173">
        <f t="shared" si="11"/>
        <v>0</v>
      </c>
      <c r="I743" s="173">
        <f>I745+I765</f>
        <v>0</v>
      </c>
      <c r="J743" s="173">
        <f>J745+J765</f>
        <v>0</v>
      </c>
    </row>
    <row r="744" spans="1:10" s="191" customFormat="1" ht="0.75" hidden="1" customHeight="1">
      <c r="A744" s="188"/>
      <c r="B744" s="178"/>
      <c r="C744" s="179"/>
      <c r="D744" s="179"/>
      <c r="E744" s="186" t="s">
        <v>928</v>
      </c>
      <c r="F744" s="190"/>
      <c r="G744" s="190"/>
      <c r="H744" s="173"/>
      <c r="I744" s="173"/>
      <c r="J744" s="173"/>
    </row>
    <row r="745" spans="1:10" ht="12" customHeight="1">
      <c r="A745" s="188">
        <v>2911</v>
      </c>
      <c r="B745" s="178" t="s">
        <v>466</v>
      </c>
      <c r="C745" s="179">
        <v>1</v>
      </c>
      <c r="D745" s="179">
        <v>1</v>
      </c>
      <c r="E745" s="186" t="s">
        <v>1305</v>
      </c>
      <c r="F745" s="226" t="s">
        <v>472</v>
      </c>
      <c r="G745" s="226"/>
      <c r="H745" s="173">
        <f t="shared" si="11"/>
        <v>0</v>
      </c>
      <c r="I745" s="173">
        <f>[1]mankap!F32+'[1]mankap HOAK'!F32</f>
        <v>0</v>
      </c>
      <c r="J745" s="173">
        <f>[1]mankap!F151+'[1]mankap HOAK'!F151</f>
        <v>0</v>
      </c>
    </row>
    <row r="746" spans="1:10" ht="13.5" hidden="1" customHeight="1">
      <c r="A746" s="188"/>
      <c r="B746" s="178"/>
      <c r="C746" s="179"/>
      <c r="D746" s="179"/>
      <c r="E746" s="186" t="s">
        <v>930</v>
      </c>
      <c r="F746" s="187"/>
      <c r="G746" s="187"/>
      <c r="H746" s="173"/>
      <c r="I746" s="173"/>
      <c r="J746" s="173"/>
    </row>
    <row r="747" spans="1:10" ht="39" hidden="1" customHeight="1">
      <c r="A747" s="188"/>
      <c r="B747" s="178"/>
      <c r="C747" s="179"/>
      <c r="D747" s="179"/>
      <c r="E747" s="253" t="s">
        <v>1306</v>
      </c>
      <c r="F747" s="254"/>
      <c r="G747" s="255" t="s">
        <v>549</v>
      </c>
      <c r="H747" s="173">
        <f t="shared" si="11"/>
        <v>0</v>
      </c>
      <c r="I747" s="173">
        <f>[1]mankap!F32+'[1]mankap HOAK'!F32</f>
        <v>0</v>
      </c>
      <c r="J747" s="173"/>
    </row>
    <row r="748" spans="1:10" ht="39" hidden="1" customHeight="1">
      <c r="A748" s="188"/>
      <c r="B748" s="178"/>
      <c r="C748" s="179"/>
      <c r="D748" s="179"/>
      <c r="E748" s="199" t="s">
        <v>933</v>
      </c>
      <c r="F748" s="254"/>
      <c r="G748" s="256" t="s">
        <v>935</v>
      </c>
      <c r="H748" s="173">
        <f t="shared" si="11"/>
        <v>0</v>
      </c>
      <c r="I748" s="173">
        <f>[1]mankap!F35+'[1]mankap HOAK'!F35</f>
        <v>0</v>
      </c>
      <c r="J748" s="173"/>
    </row>
    <row r="749" spans="1:10" ht="0.75" hidden="1" customHeight="1">
      <c r="A749" s="188"/>
      <c r="B749" s="178"/>
      <c r="C749" s="179"/>
      <c r="D749" s="179"/>
      <c r="E749" s="199" t="s">
        <v>947</v>
      </c>
      <c r="F749" s="254"/>
      <c r="G749" s="256" t="s">
        <v>948</v>
      </c>
      <c r="H749" s="173">
        <f t="shared" si="11"/>
        <v>0</v>
      </c>
      <c r="I749" s="173">
        <f>[1]mankap!F41+'[1]mankap HOAK'!F41</f>
        <v>0</v>
      </c>
      <c r="J749" s="173"/>
    </row>
    <row r="750" spans="1:10" ht="39" hidden="1" customHeight="1">
      <c r="A750" s="188"/>
      <c r="B750" s="178"/>
      <c r="C750" s="179"/>
      <c r="D750" s="179"/>
      <c r="E750" s="195" t="s">
        <v>1155</v>
      </c>
      <c r="F750" s="254"/>
      <c r="G750" s="256" t="s">
        <v>954</v>
      </c>
      <c r="H750" s="173">
        <f t="shared" si="11"/>
        <v>0</v>
      </c>
      <c r="I750" s="173">
        <f>[1]mankap!F45+'[1]mankap HOAK'!F45</f>
        <v>0</v>
      </c>
      <c r="J750" s="173"/>
    </row>
    <row r="751" spans="1:10" ht="39" hidden="1" customHeight="1">
      <c r="A751" s="188"/>
      <c r="B751" s="178"/>
      <c r="C751" s="179"/>
      <c r="D751" s="179"/>
      <c r="E751" s="199" t="s">
        <v>955</v>
      </c>
      <c r="F751" s="254"/>
      <c r="G751" s="256" t="s">
        <v>956</v>
      </c>
      <c r="H751" s="173">
        <f t="shared" si="11"/>
        <v>0</v>
      </c>
      <c r="I751" s="173">
        <f>[1]mankap!F46</f>
        <v>0</v>
      </c>
      <c r="J751" s="173"/>
    </row>
    <row r="752" spans="1:10" ht="39" hidden="1" customHeight="1">
      <c r="A752" s="188"/>
      <c r="B752" s="178"/>
      <c r="C752" s="179"/>
      <c r="D752" s="179"/>
      <c r="E752" s="199" t="s">
        <v>966</v>
      </c>
      <c r="F752" s="254"/>
      <c r="G752" s="256" t="s">
        <v>967</v>
      </c>
      <c r="H752" s="173">
        <f t="shared" si="11"/>
        <v>0</v>
      </c>
      <c r="I752" s="173">
        <f>[1]mankap!F52+'[1]mankap HOAK'!F52</f>
        <v>0</v>
      </c>
      <c r="J752" s="173"/>
    </row>
    <row r="753" spans="1:10" ht="39" hidden="1" customHeight="1">
      <c r="A753" s="188"/>
      <c r="B753" s="178"/>
      <c r="C753" s="179"/>
      <c r="D753" s="179"/>
      <c r="E753" s="199" t="s">
        <v>986</v>
      </c>
      <c r="F753" s="254"/>
      <c r="G753" s="256" t="s">
        <v>987</v>
      </c>
      <c r="H753" s="173">
        <f t="shared" si="11"/>
        <v>0</v>
      </c>
      <c r="I753" s="173">
        <f>[1]mankap!F63+'[1]mankap HOAK'!F63</f>
        <v>0</v>
      </c>
      <c r="J753" s="173"/>
    </row>
    <row r="754" spans="1:10" ht="15.75" customHeight="1">
      <c r="A754" s="188"/>
      <c r="B754" s="178"/>
      <c r="C754" s="179"/>
      <c r="D754" s="179"/>
      <c r="E754" s="195" t="s">
        <v>989</v>
      </c>
      <c r="F754" s="196" t="s">
        <v>990</v>
      </c>
      <c r="G754" s="196" t="s">
        <v>990</v>
      </c>
      <c r="H754" s="173">
        <f t="shared" si="11"/>
        <v>0</v>
      </c>
      <c r="I754" s="173">
        <f>[1]mankap!F65+'[1]mankap HOAK'!F65</f>
        <v>0</v>
      </c>
      <c r="J754" s="173"/>
    </row>
    <row r="755" spans="1:10" ht="39" hidden="1" customHeight="1">
      <c r="A755" s="188"/>
      <c r="B755" s="178"/>
      <c r="C755" s="179"/>
      <c r="D755" s="179"/>
      <c r="E755" s="199" t="s">
        <v>997</v>
      </c>
      <c r="F755" s="254"/>
      <c r="G755" s="256" t="s">
        <v>998</v>
      </c>
      <c r="H755" s="173">
        <f t="shared" si="11"/>
        <v>0</v>
      </c>
      <c r="I755" s="173">
        <f>[1]mankap!F70+'[1]mankap HOAK'!F70</f>
        <v>0</v>
      </c>
      <c r="J755" s="173"/>
    </row>
    <row r="756" spans="1:10" ht="39" hidden="1" customHeight="1">
      <c r="A756" s="188"/>
      <c r="B756" s="178"/>
      <c r="C756" s="179"/>
      <c r="D756" s="179"/>
      <c r="E756" s="225" t="s">
        <v>1009</v>
      </c>
      <c r="F756" s="254"/>
      <c r="G756" s="256" t="s">
        <v>1010</v>
      </c>
      <c r="H756" s="173">
        <f t="shared" si="11"/>
        <v>0</v>
      </c>
      <c r="I756" s="173">
        <f>[1]mankap!F76+'[1]mankap HOAK'!F76</f>
        <v>0</v>
      </c>
      <c r="J756" s="173"/>
    </row>
    <row r="757" spans="1:10" ht="27" hidden="1" customHeight="1">
      <c r="A757" s="188"/>
      <c r="B757" s="178"/>
      <c r="C757" s="179"/>
      <c r="D757" s="179"/>
      <c r="E757" s="225" t="s">
        <v>1011</v>
      </c>
      <c r="F757" s="254"/>
      <c r="G757" s="256" t="s">
        <v>1012</v>
      </c>
      <c r="H757" s="173">
        <f t="shared" si="11"/>
        <v>0</v>
      </c>
      <c r="I757" s="173">
        <f>[1]mankap!F77+'[1]mankap HOAK'!F77</f>
        <v>0</v>
      </c>
      <c r="J757" s="173"/>
    </row>
    <row r="758" spans="1:10" ht="21" customHeight="1">
      <c r="A758" s="188"/>
      <c r="B758" s="178"/>
      <c r="C758" s="179"/>
      <c r="D758" s="179"/>
      <c r="E758" s="257" t="s">
        <v>1051</v>
      </c>
      <c r="F758" s="254"/>
      <c r="G758" s="215">
        <v>463700</v>
      </c>
      <c r="H758" s="173">
        <f t="shared" si="11"/>
        <v>0</v>
      </c>
      <c r="I758" s="173">
        <f>[1]mankap!F105+'[1]mankap HOAK'!F105</f>
        <v>0</v>
      </c>
      <c r="J758" s="173"/>
    </row>
    <row r="759" spans="1:10" ht="0.75" hidden="1" customHeight="1">
      <c r="A759" s="188"/>
      <c r="B759" s="178"/>
      <c r="C759" s="179"/>
      <c r="D759" s="179"/>
      <c r="E759" s="225" t="s">
        <v>1098</v>
      </c>
      <c r="F759" s="236"/>
      <c r="G759" s="250">
        <v>482300</v>
      </c>
      <c r="H759" s="173">
        <f t="shared" si="11"/>
        <v>0</v>
      </c>
      <c r="I759" s="173">
        <f>[1]mankap!F138</f>
        <v>0</v>
      </c>
      <c r="J759" s="173"/>
    </row>
    <row r="760" spans="1:10" ht="19.5" customHeight="1">
      <c r="A760" s="188"/>
      <c r="B760" s="178"/>
      <c r="C760" s="179"/>
      <c r="D760" s="179"/>
      <c r="E760" s="225" t="s">
        <v>1100</v>
      </c>
      <c r="F760" s="254"/>
      <c r="G760" s="215"/>
      <c r="H760" s="173">
        <f t="shared" si="11"/>
        <v>0</v>
      </c>
      <c r="I760" s="173"/>
      <c r="J760" s="173">
        <f>[1]mankap!F151+'[1]mankap HOAK'!F151</f>
        <v>0</v>
      </c>
    </row>
    <row r="761" spans="1:10" ht="19.5" customHeight="1">
      <c r="A761" s="188"/>
      <c r="B761" s="178"/>
      <c r="C761" s="179"/>
      <c r="D761" s="179"/>
      <c r="E761" s="257" t="s">
        <v>1060</v>
      </c>
      <c r="F761" s="254"/>
      <c r="G761" s="215">
        <v>465700</v>
      </c>
      <c r="H761" s="173">
        <f t="shared" si="11"/>
        <v>0</v>
      </c>
      <c r="I761" s="173">
        <f>'[1]mankap HOAK'!F114</f>
        <v>0</v>
      </c>
      <c r="J761" s="173"/>
    </row>
    <row r="762" spans="1:10" ht="19.5" customHeight="1">
      <c r="A762" s="188"/>
      <c r="B762" s="178"/>
      <c r="C762" s="179"/>
      <c r="D762" s="179"/>
      <c r="E762" s="225" t="s">
        <v>1104</v>
      </c>
      <c r="F762" s="254"/>
      <c r="G762" s="241" t="s">
        <v>1105</v>
      </c>
      <c r="H762" s="173">
        <f t="shared" si="11"/>
        <v>0</v>
      </c>
      <c r="I762" s="173"/>
      <c r="J762" s="173">
        <f>'[1]mankap HOAK'!F154</f>
        <v>0</v>
      </c>
    </row>
    <row r="763" spans="1:10" ht="19.5" customHeight="1">
      <c r="A763" s="188"/>
      <c r="B763" s="178"/>
      <c r="C763" s="179"/>
      <c r="D763" s="179"/>
      <c r="E763" s="200" t="s">
        <v>1106</v>
      </c>
      <c r="F763" s="207" t="s">
        <v>1107</v>
      </c>
      <c r="G763" s="208" t="s">
        <v>1107</v>
      </c>
      <c r="H763" s="173">
        <f>I763+J763</f>
        <v>0</v>
      </c>
      <c r="I763" s="173"/>
      <c r="J763" s="173">
        <f>'[1]mankap HOAK'!F155</f>
        <v>0</v>
      </c>
    </row>
    <row r="764" spans="1:10" ht="19.5" customHeight="1">
      <c r="A764" s="188"/>
      <c r="B764" s="178"/>
      <c r="C764" s="179"/>
      <c r="D764" s="179"/>
      <c r="E764" s="229" t="s">
        <v>1120</v>
      </c>
      <c r="F764" s="187"/>
      <c r="G764" s="224">
        <v>513400</v>
      </c>
      <c r="H764" s="173">
        <f t="shared" si="11"/>
        <v>0</v>
      </c>
      <c r="I764" s="173"/>
      <c r="J764" s="173">
        <f>'[1]mankap HOAK'!F162</f>
        <v>0</v>
      </c>
    </row>
    <row r="765" spans="1:10" ht="19.5" customHeight="1">
      <c r="A765" s="188">
        <v>2912</v>
      </c>
      <c r="B765" s="178" t="s">
        <v>466</v>
      </c>
      <c r="C765" s="179">
        <v>1</v>
      </c>
      <c r="D765" s="179">
        <v>2</v>
      </c>
      <c r="E765" s="186" t="s">
        <v>1307</v>
      </c>
      <c r="F765" s="226" t="s">
        <v>474</v>
      </c>
      <c r="G765" s="226"/>
      <c r="H765" s="173">
        <f t="shared" si="11"/>
        <v>0</v>
      </c>
      <c r="I765" s="173"/>
      <c r="J765" s="173"/>
    </row>
    <row r="766" spans="1:10" ht="34.200000000000003" hidden="1">
      <c r="A766" s="188"/>
      <c r="B766" s="178"/>
      <c r="C766" s="179"/>
      <c r="D766" s="179"/>
      <c r="E766" s="186" t="s">
        <v>930</v>
      </c>
      <c r="F766" s="187"/>
      <c r="G766" s="187"/>
      <c r="H766" s="173">
        <f t="shared" si="11"/>
        <v>0</v>
      </c>
      <c r="I766" s="173"/>
      <c r="J766" s="173"/>
    </row>
    <row r="767" spans="1:10" ht="0.75" hidden="1" customHeight="1">
      <c r="A767" s="188"/>
      <c r="B767" s="178"/>
      <c r="C767" s="179"/>
      <c r="D767" s="179"/>
      <c r="E767" s="186" t="s">
        <v>1144</v>
      </c>
      <c r="F767" s="187"/>
      <c r="G767" s="187"/>
      <c r="H767" s="173">
        <f t="shared" si="11"/>
        <v>0</v>
      </c>
      <c r="I767" s="173"/>
      <c r="J767" s="173"/>
    </row>
    <row r="768" spans="1:10" hidden="1">
      <c r="A768" s="188"/>
      <c r="B768" s="178"/>
      <c r="C768" s="179"/>
      <c r="D768" s="179"/>
      <c r="E768" s="186" t="s">
        <v>1144</v>
      </c>
      <c r="F768" s="187"/>
      <c r="G768" s="187"/>
      <c r="H768" s="173">
        <f t="shared" si="11"/>
        <v>0</v>
      </c>
      <c r="I768" s="173"/>
      <c r="J768" s="173"/>
    </row>
    <row r="769" spans="1:10" ht="14.25" customHeight="1">
      <c r="A769" s="188">
        <v>2920</v>
      </c>
      <c r="B769" s="178" t="s">
        <v>466</v>
      </c>
      <c r="C769" s="179">
        <v>2</v>
      </c>
      <c r="D769" s="179">
        <v>0</v>
      </c>
      <c r="E769" s="189" t="s">
        <v>1308</v>
      </c>
      <c r="F769" s="190" t="s">
        <v>476</v>
      </c>
      <c r="G769" s="190"/>
      <c r="H769" s="173">
        <f t="shared" si="11"/>
        <v>800</v>
      </c>
      <c r="I769" s="173">
        <f>I772+I776</f>
        <v>800</v>
      </c>
      <c r="J769" s="173">
        <f>J772+J776</f>
        <v>0</v>
      </c>
    </row>
    <row r="770" spans="1:10" s="191" customFormat="1" ht="14.25" hidden="1" customHeight="1">
      <c r="A770" s="188"/>
      <c r="B770" s="178"/>
      <c r="C770" s="179"/>
      <c r="D770" s="179"/>
      <c r="E770" s="186" t="s">
        <v>928</v>
      </c>
      <c r="F770" s="190"/>
      <c r="G770" s="190"/>
      <c r="H770" s="173">
        <f t="shared" si="11"/>
        <v>0</v>
      </c>
      <c r="I770" s="173"/>
      <c r="J770" s="173"/>
    </row>
    <row r="771" spans="1:10" s="191" customFormat="1" ht="14.25" customHeight="1">
      <c r="A771" s="188"/>
      <c r="B771" s="178"/>
      <c r="C771" s="179"/>
      <c r="D771" s="179"/>
      <c r="E771" s="257" t="s">
        <v>1058</v>
      </c>
      <c r="F771" s="278">
        <v>465500</v>
      </c>
      <c r="G771" s="189">
        <v>465500</v>
      </c>
      <c r="H771" s="173">
        <f t="shared" si="11"/>
        <v>0</v>
      </c>
      <c r="I771" s="173">
        <f>'[1]arandzin dproc HOAK'!F112</f>
        <v>0</v>
      </c>
      <c r="J771" s="173"/>
    </row>
    <row r="772" spans="1:10" ht="14.25" customHeight="1">
      <c r="A772" s="188">
        <v>2921</v>
      </c>
      <c r="B772" s="178" t="s">
        <v>466</v>
      </c>
      <c r="C772" s="179">
        <v>2</v>
      </c>
      <c r="D772" s="179">
        <v>1</v>
      </c>
      <c r="E772" s="186" t="s">
        <v>1309</v>
      </c>
      <c r="F772" s="226" t="s">
        <v>478</v>
      </c>
      <c r="G772" s="226"/>
      <c r="H772" s="173">
        <f t="shared" si="11"/>
        <v>0</v>
      </c>
      <c r="I772" s="173"/>
      <c r="J772" s="173"/>
    </row>
    <row r="773" spans="1:10" ht="0.75" hidden="1" customHeight="1">
      <c r="A773" s="188"/>
      <c r="B773" s="178"/>
      <c r="C773" s="179"/>
      <c r="D773" s="179"/>
      <c r="E773" s="186" t="s">
        <v>930</v>
      </c>
      <c r="F773" s="187"/>
      <c r="G773" s="187"/>
      <c r="H773" s="173">
        <f t="shared" si="11"/>
        <v>0</v>
      </c>
      <c r="I773" s="173"/>
      <c r="J773" s="173"/>
    </row>
    <row r="774" spans="1:10" hidden="1">
      <c r="A774" s="188"/>
      <c r="B774" s="178"/>
      <c r="C774" s="179"/>
      <c r="D774" s="179"/>
      <c r="E774" s="186" t="s">
        <v>1144</v>
      </c>
      <c r="F774" s="187"/>
      <c r="G774" s="187"/>
      <c r="H774" s="173">
        <f t="shared" si="11"/>
        <v>0</v>
      </c>
      <c r="I774" s="173"/>
      <c r="J774" s="173"/>
    </row>
    <row r="775" spans="1:10" hidden="1">
      <c r="A775" s="188"/>
      <c r="B775" s="178"/>
      <c r="C775" s="179"/>
      <c r="D775" s="179"/>
      <c r="E775" s="186" t="s">
        <v>1144</v>
      </c>
      <c r="F775" s="187"/>
      <c r="G775" s="187"/>
      <c r="H775" s="173">
        <f t="shared" si="11"/>
        <v>0</v>
      </c>
      <c r="I775" s="173"/>
      <c r="J775" s="173"/>
    </row>
    <row r="776" spans="1:10" ht="19.5" customHeight="1">
      <c r="A776" s="188">
        <v>2922</v>
      </c>
      <c r="B776" s="178" t="s">
        <v>466</v>
      </c>
      <c r="C776" s="179">
        <v>2</v>
      </c>
      <c r="D776" s="179">
        <v>2</v>
      </c>
      <c r="E776" s="186" t="s">
        <v>1310</v>
      </c>
      <c r="F776" s="226" t="s">
        <v>480</v>
      </c>
      <c r="G776" s="226"/>
      <c r="H776" s="173">
        <f t="shared" si="11"/>
        <v>800</v>
      </c>
      <c r="I776" s="173">
        <f>'[1]arandzin dproc HOAK'!F32</f>
        <v>800</v>
      </c>
      <c r="J776" s="173"/>
    </row>
    <row r="777" spans="1:10" ht="29.25" hidden="1" customHeight="1">
      <c r="A777" s="188"/>
      <c r="B777" s="178"/>
      <c r="C777" s="179"/>
      <c r="D777" s="179"/>
      <c r="E777" s="186" t="s">
        <v>930</v>
      </c>
      <c r="F777" s="187"/>
      <c r="G777" s="187"/>
      <c r="H777" s="173">
        <f t="shared" si="11"/>
        <v>0</v>
      </c>
      <c r="I777" s="173"/>
      <c r="J777" s="173"/>
    </row>
    <row r="778" spans="1:10" ht="25.5" customHeight="1">
      <c r="A778" s="188"/>
      <c r="B778" s="178"/>
      <c r="C778" s="179"/>
      <c r="D778" s="179"/>
      <c r="E778" s="257" t="s">
        <v>1051</v>
      </c>
      <c r="F778" s="254"/>
      <c r="G778" s="215">
        <v>463700</v>
      </c>
      <c r="H778" s="173">
        <f t="shared" si="11"/>
        <v>0</v>
      </c>
      <c r="I778" s="173">
        <f>'[1]arandzin dproc HOAK'!F105</f>
        <v>0</v>
      </c>
      <c r="J778" s="173"/>
    </row>
    <row r="779" spans="1:10" ht="29.25" hidden="1" customHeight="1">
      <c r="A779" s="188"/>
      <c r="B779" s="178"/>
      <c r="C779" s="179"/>
      <c r="D779" s="179"/>
      <c r="E779" s="186" t="s">
        <v>1144</v>
      </c>
      <c r="F779" s="187"/>
      <c r="G779" s="187"/>
      <c r="H779" s="173">
        <f t="shared" si="11"/>
        <v>0</v>
      </c>
      <c r="I779" s="173"/>
      <c r="J779" s="173"/>
    </row>
    <row r="780" spans="1:10" ht="29.25" customHeight="1">
      <c r="A780" s="188">
        <v>2930</v>
      </c>
      <c r="B780" s="178" t="s">
        <v>466</v>
      </c>
      <c r="C780" s="179">
        <v>3</v>
      </c>
      <c r="D780" s="179">
        <v>0</v>
      </c>
      <c r="E780" s="189" t="s">
        <v>1311</v>
      </c>
      <c r="F780" s="190" t="s">
        <v>482</v>
      </c>
      <c r="G780" s="190"/>
      <c r="H780" s="173">
        <f t="shared" si="11"/>
        <v>0</v>
      </c>
      <c r="I780" s="173">
        <f>I782+I786</f>
        <v>0</v>
      </c>
      <c r="J780" s="173">
        <f>J782+J786</f>
        <v>0</v>
      </c>
    </row>
    <row r="781" spans="1:10" s="191" customFormat="1" ht="2.25" hidden="1" customHeight="1">
      <c r="A781" s="188"/>
      <c r="B781" s="178"/>
      <c r="C781" s="179"/>
      <c r="D781" s="179"/>
      <c r="E781" s="186" t="s">
        <v>928</v>
      </c>
      <c r="F781" s="190"/>
      <c r="G781" s="190"/>
      <c r="H781" s="173">
        <f t="shared" si="11"/>
        <v>0</v>
      </c>
      <c r="I781" s="173"/>
      <c r="J781" s="173"/>
    </row>
    <row r="782" spans="1:10" ht="23.25" customHeight="1">
      <c r="A782" s="188">
        <v>2931</v>
      </c>
      <c r="B782" s="178" t="s">
        <v>466</v>
      </c>
      <c r="C782" s="179">
        <v>3</v>
      </c>
      <c r="D782" s="179">
        <v>1</v>
      </c>
      <c r="E782" s="186" t="s">
        <v>1312</v>
      </c>
      <c r="F782" s="226" t="s">
        <v>484</v>
      </c>
      <c r="G782" s="226"/>
      <c r="H782" s="173">
        <f t="shared" si="11"/>
        <v>0</v>
      </c>
      <c r="I782" s="173"/>
      <c r="J782" s="173"/>
    </row>
    <row r="783" spans="1:10" ht="23.25" hidden="1" customHeight="1">
      <c r="A783" s="188"/>
      <c r="B783" s="178"/>
      <c r="C783" s="179"/>
      <c r="D783" s="179"/>
      <c r="E783" s="186" t="s">
        <v>930</v>
      </c>
      <c r="F783" s="187"/>
      <c r="G783" s="187"/>
      <c r="H783" s="173">
        <f t="shared" si="11"/>
        <v>0</v>
      </c>
      <c r="I783" s="173"/>
      <c r="J783" s="173"/>
    </row>
    <row r="784" spans="1:10" hidden="1">
      <c r="A784" s="188"/>
      <c r="B784" s="178"/>
      <c r="C784" s="179"/>
      <c r="D784" s="179"/>
      <c r="E784" s="186" t="s">
        <v>1144</v>
      </c>
      <c r="F784" s="187"/>
      <c r="G784" s="187"/>
      <c r="H784" s="173">
        <f t="shared" si="11"/>
        <v>0</v>
      </c>
      <c r="I784" s="173"/>
      <c r="J784" s="173"/>
    </row>
    <row r="785" spans="1:10" hidden="1">
      <c r="A785" s="188"/>
      <c r="B785" s="178"/>
      <c r="C785" s="179"/>
      <c r="D785" s="179"/>
      <c r="E785" s="186" t="s">
        <v>1144</v>
      </c>
      <c r="F785" s="187"/>
      <c r="G785" s="187"/>
      <c r="H785" s="173">
        <f t="shared" si="11"/>
        <v>0</v>
      </c>
      <c r="I785" s="173"/>
      <c r="J785" s="173"/>
    </row>
    <row r="786" spans="1:10" ht="13.5" customHeight="1">
      <c r="A786" s="188">
        <v>2932</v>
      </c>
      <c r="B786" s="178" t="s">
        <v>466</v>
      </c>
      <c r="C786" s="179">
        <v>3</v>
      </c>
      <c r="D786" s="179">
        <v>2</v>
      </c>
      <c r="E786" s="186" t="s">
        <v>1313</v>
      </c>
      <c r="F786" s="226"/>
      <c r="G786" s="226"/>
      <c r="H786" s="173">
        <f t="shared" si="11"/>
        <v>0</v>
      </c>
      <c r="I786" s="173">
        <f>'[1]texnikum usman varc'!F32</f>
        <v>0</v>
      </c>
      <c r="J786" s="173"/>
    </row>
    <row r="787" spans="1:10" ht="10.5" hidden="1" customHeight="1">
      <c r="A787" s="188"/>
      <c r="B787" s="178"/>
      <c r="C787" s="179"/>
      <c r="D787" s="179"/>
      <c r="E787" s="186" t="s">
        <v>930</v>
      </c>
      <c r="F787" s="187"/>
      <c r="G787" s="187"/>
      <c r="H787" s="173">
        <f t="shared" si="11"/>
        <v>0</v>
      </c>
      <c r="I787" s="173"/>
      <c r="J787" s="173"/>
    </row>
    <row r="788" spans="1:10" ht="0.75" hidden="1" customHeight="1">
      <c r="A788" s="188"/>
      <c r="B788" s="178"/>
      <c r="C788" s="179"/>
      <c r="D788" s="179"/>
      <c r="E788" s="225" t="s">
        <v>1083</v>
      </c>
      <c r="F788" s="187"/>
      <c r="G788" s="236">
        <v>472900</v>
      </c>
      <c r="H788" s="173">
        <f t="shared" si="11"/>
        <v>0</v>
      </c>
      <c r="I788" s="173">
        <f>'[1]texnikum usman varc'!F112</f>
        <v>0</v>
      </c>
      <c r="J788" s="173"/>
    </row>
    <row r="789" spans="1:10" ht="12" hidden="1" customHeight="1">
      <c r="A789" s="188"/>
      <c r="B789" s="178"/>
      <c r="C789" s="179"/>
      <c r="D789" s="179"/>
      <c r="E789" s="186" t="s">
        <v>1144</v>
      </c>
      <c r="F789" s="187"/>
      <c r="G789" s="187"/>
      <c r="H789" s="173">
        <f t="shared" si="11"/>
        <v>0</v>
      </c>
      <c r="I789" s="173"/>
      <c r="J789" s="173"/>
    </row>
    <row r="790" spans="1:10" ht="12.75" customHeight="1">
      <c r="A790" s="188">
        <v>2940</v>
      </c>
      <c r="B790" s="178" t="s">
        <v>466</v>
      </c>
      <c r="C790" s="179">
        <v>4</v>
      </c>
      <c r="D790" s="179">
        <v>0</v>
      </c>
      <c r="E790" s="189" t="s">
        <v>1314</v>
      </c>
      <c r="F790" s="190" t="s">
        <v>487</v>
      </c>
      <c r="G790" s="190"/>
      <c r="H790" s="173">
        <f t="shared" si="11"/>
        <v>0</v>
      </c>
      <c r="I790" s="173">
        <f>I792+I796</f>
        <v>0</v>
      </c>
      <c r="J790" s="173">
        <f>J792+J796</f>
        <v>0</v>
      </c>
    </row>
    <row r="791" spans="1:10" s="191" customFormat="1" ht="10.5" hidden="1" customHeight="1">
      <c r="A791" s="188"/>
      <c r="B791" s="178"/>
      <c r="C791" s="179"/>
      <c r="D791" s="179"/>
      <c r="E791" s="186" t="s">
        <v>928</v>
      </c>
      <c r="F791" s="190"/>
      <c r="G791" s="190"/>
      <c r="H791" s="173">
        <f t="shared" si="11"/>
        <v>0</v>
      </c>
      <c r="I791" s="173"/>
      <c r="J791" s="173"/>
    </row>
    <row r="792" spans="1:10" ht="11.25" hidden="1" customHeight="1">
      <c r="A792" s="188">
        <v>2941</v>
      </c>
      <c r="B792" s="178" t="s">
        <v>466</v>
      </c>
      <c r="C792" s="179">
        <v>4</v>
      </c>
      <c r="D792" s="179">
        <v>1</v>
      </c>
      <c r="E792" s="186" t="s">
        <v>1315</v>
      </c>
      <c r="F792" s="226" t="s">
        <v>489</v>
      </c>
      <c r="G792" s="226"/>
      <c r="H792" s="173">
        <f t="shared" si="11"/>
        <v>0</v>
      </c>
      <c r="I792" s="173">
        <f>'[1]buh usman varc'!F32</f>
        <v>0</v>
      </c>
      <c r="J792" s="173"/>
    </row>
    <row r="793" spans="1:10" ht="0.75" hidden="1" customHeight="1">
      <c r="A793" s="188"/>
      <c r="B793" s="178"/>
      <c r="C793" s="179"/>
      <c r="D793" s="179"/>
      <c r="E793" s="186" t="s">
        <v>930</v>
      </c>
      <c r="F793" s="187"/>
      <c r="G793" s="187"/>
      <c r="H793" s="173">
        <f t="shared" si="11"/>
        <v>0</v>
      </c>
      <c r="I793" s="173"/>
      <c r="J793" s="173"/>
    </row>
    <row r="794" spans="1:10" ht="14.25" hidden="1" customHeight="1">
      <c r="A794" s="188"/>
      <c r="B794" s="178"/>
      <c r="C794" s="179"/>
      <c r="D794" s="179"/>
      <c r="E794" s="225" t="s">
        <v>1083</v>
      </c>
      <c r="F794" s="187"/>
      <c r="G794" s="236">
        <v>472900</v>
      </c>
      <c r="H794" s="173">
        <f t="shared" si="11"/>
        <v>0</v>
      </c>
      <c r="I794" s="173">
        <f>'[1]buh usman varc'!F112</f>
        <v>0</v>
      </c>
      <c r="J794" s="173"/>
    </row>
    <row r="795" spans="1:10" ht="15" hidden="1" customHeight="1">
      <c r="A795" s="188"/>
      <c r="B795" s="178"/>
      <c r="C795" s="179"/>
      <c r="D795" s="179"/>
      <c r="E795" s="186" t="s">
        <v>1144</v>
      </c>
      <c r="F795" s="187"/>
      <c r="G795" s="187"/>
      <c r="H795" s="173">
        <f t="shared" si="11"/>
        <v>0</v>
      </c>
      <c r="I795" s="173"/>
      <c r="J795" s="173"/>
    </row>
    <row r="796" spans="1:10" ht="12" customHeight="1">
      <c r="A796" s="188">
        <v>2942</v>
      </c>
      <c r="B796" s="178" t="s">
        <v>466</v>
      </c>
      <c r="C796" s="179">
        <v>4</v>
      </c>
      <c r="D796" s="179">
        <v>2</v>
      </c>
      <c r="E796" s="186" t="s">
        <v>1316</v>
      </c>
      <c r="F796" s="226" t="s">
        <v>491</v>
      </c>
      <c r="G796" s="226"/>
      <c r="H796" s="173">
        <f t="shared" si="11"/>
        <v>0</v>
      </c>
      <c r="I796" s="173"/>
      <c r="J796" s="173"/>
    </row>
    <row r="797" spans="1:10" ht="34.200000000000003" hidden="1">
      <c r="A797" s="188"/>
      <c r="B797" s="178"/>
      <c r="C797" s="179"/>
      <c r="D797" s="179"/>
      <c r="E797" s="186" t="s">
        <v>930</v>
      </c>
      <c r="F797" s="187"/>
      <c r="G797" s="187"/>
      <c r="H797" s="173">
        <f t="shared" si="11"/>
        <v>0</v>
      </c>
      <c r="I797" s="173"/>
      <c r="J797" s="173"/>
    </row>
    <row r="798" spans="1:10" ht="0.75" hidden="1" customHeight="1">
      <c r="A798" s="188"/>
      <c r="B798" s="178"/>
      <c r="C798" s="179"/>
      <c r="D798" s="179"/>
      <c r="E798" s="186" t="s">
        <v>1144</v>
      </c>
      <c r="F798" s="187"/>
      <c r="G798" s="187"/>
      <c r="H798" s="173">
        <f t="shared" ref="H798:H876" si="12">I798+J798</f>
        <v>0</v>
      </c>
      <c r="I798" s="173"/>
      <c r="J798" s="173"/>
    </row>
    <row r="799" spans="1:10" hidden="1">
      <c r="A799" s="188"/>
      <c r="B799" s="178"/>
      <c r="C799" s="179"/>
      <c r="D799" s="179"/>
      <c r="E799" s="186" t="s">
        <v>1144</v>
      </c>
      <c r="F799" s="187"/>
      <c r="G799" s="187"/>
      <c r="H799" s="173">
        <f t="shared" si="12"/>
        <v>0</v>
      </c>
      <c r="I799" s="173"/>
      <c r="J799" s="173"/>
    </row>
    <row r="800" spans="1:10" ht="14.25" customHeight="1">
      <c r="A800" s="188">
        <v>2950</v>
      </c>
      <c r="B800" s="178" t="s">
        <v>466</v>
      </c>
      <c r="C800" s="179">
        <v>5</v>
      </c>
      <c r="D800" s="179">
        <v>0</v>
      </c>
      <c r="E800" s="189" t="s">
        <v>1317</v>
      </c>
      <c r="F800" s="190" t="s">
        <v>493</v>
      </c>
      <c r="G800" s="190"/>
      <c r="H800" s="173">
        <f t="shared" si="12"/>
        <v>0</v>
      </c>
      <c r="I800" s="173">
        <f>I802+I820</f>
        <v>0</v>
      </c>
      <c r="J800" s="173">
        <f>J802+J820</f>
        <v>0</v>
      </c>
    </row>
    <row r="801" spans="1:10" s="191" customFormat="1" ht="10.5" hidden="1" customHeight="1">
      <c r="A801" s="188"/>
      <c r="B801" s="178"/>
      <c r="C801" s="179"/>
      <c r="D801" s="179"/>
      <c r="E801" s="186" t="s">
        <v>928</v>
      </c>
      <c r="F801" s="190"/>
      <c r="G801" s="190"/>
      <c r="H801" s="173">
        <f t="shared" si="12"/>
        <v>0</v>
      </c>
      <c r="I801" s="173"/>
      <c r="J801" s="173"/>
    </row>
    <row r="802" spans="1:10" ht="12.75" customHeight="1">
      <c r="A802" s="188">
        <v>2951</v>
      </c>
      <c r="B802" s="178" t="s">
        <v>466</v>
      </c>
      <c r="C802" s="179">
        <v>5</v>
      </c>
      <c r="D802" s="179">
        <v>1</v>
      </c>
      <c r="E802" s="186" t="s">
        <v>1318</v>
      </c>
      <c r="F802" s="190"/>
      <c r="G802" s="190"/>
      <c r="H802" s="173">
        <f t="shared" si="12"/>
        <v>0</v>
      </c>
      <c r="I802" s="173">
        <f>'[1]արվեստի դպրոց HOAK'!F32+[1]սպորտդպրոց!F32</f>
        <v>0</v>
      </c>
      <c r="J802" s="173">
        <f>'[1]արվեստի դպրոց HOAK'!F134+[1]սպորտդպրոց!F134</f>
        <v>0</v>
      </c>
    </row>
    <row r="803" spans="1:10" ht="15.75" hidden="1" customHeight="1">
      <c r="A803" s="188"/>
      <c r="B803" s="178"/>
      <c r="C803" s="179"/>
      <c r="D803" s="179"/>
      <c r="E803" s="186" t="s">
        <v>930</v>
      </c>
      <c r="F803" s="187"/>
      <c r="G803" s="187"/>
      <c r="H803" s="173">
        <f t="shared" si="12"/>
        <v>0</v>
      </c>
      <c r="I803" s="173"/>
      <c r="J803" s="173"/>
    </row>
    <row r="804" spans="1:10" ht="16.5" hidden="1" customHeight="1">
      <c r="A804" s="188"/>
      <c r="B804" s="178"/>
      <c r="C804" s="179"/>
      <c r="D804" s="179"/>
      <c r="E804" s="195" t="s">
        <v>933</v>
      </c>
      <c r="F804" s="196" t="s">
        <v>934</v>
      </c>
      <c r="G804" s="196" t="s">
        <v>935</v>
      </c>
      <c r="H804" s="173">
        <f t="shared" si="12"/>
        <v>0</v>
      </c>
      <c r="I804" s="173"/>
      <c r="J804" s="173"/>
    </row>
    <row r="805" spans="1:10" ht="16.5" hidden="1" customHeight="1">
      <c r="A805" s="188"/>
      <c r="B805" s="178"/>
      <c r="C805" s="179"/>
      <c r="D805" s="179"/>
      <c r="E805" s="195" t="s">
        <v>947</v>
      </c>
      <c r="F805" s="196" t="s">
        <v>948</v>
      </c>
      <c r="G805" s="196" t="s">
        <v>948</v>
      </c>
      <c r="H805" s="173">
        <f t="shared" si="12"/>
        <v>0</v>
      </c>
      <c r="I805" s="173"/>
      <c r="J805" s="173"/>
    </row>
    <row r="806" spans="1:10" ht="16.5" hidden="1" customHeight="1">
      <c r="A806" s="188"/>
      <c r="B806" s="178"/>
      <c r="C806" s="179"/>
      <c r="D806" s="179"/>
      <c r="E806" s="195" t="s">
        <v>953</v>
      </c>
      <c r="F806" s="196" t="s">
        <v>954</v>
      </c>
      <c r="G806" s="196" t="s">
        <v>954</v>
      </c>
      <c r="H806" s="173">
        <f t="shared" si="12"/>
        <v>0</v>
      </c>
      <c r="I806" s="173"/>
      <c r="J806" s="173"/>
    </row>
    <row r="807" spans="1:10" ht="16.5" hidden="1" customHeight="1">
      <c r="A807" s="188"/>
      <c r="B807" s="178"/>
      <c r="C807" s="179"/>
      <c r="D807" s="179"/>
      <c r="E807" s="195" t="s">
        <v>955</v>
      </c>
      <c r="F807" s="196" t="s">
        <v>956</v>
      </c>
      <c r="G807" s="196" t="s">
        <v>956</v>
      </c>
      <c r="H807" s="173">
        <f t="shared" si="12"/>
        <v>0</v>
      </c>
      <c r="I807" s="173"/>
      <c r="J807" s="173"/>
    </row>
    <row r="808" spans="1:10" ht="16.5" hidden="1" customHeight="1">
      <c r="A808" s="188"/>
      <c r="B808" s="178"/>
      <c r="C808" s="179"/>
      <c r="D808" s="179"/>
      <c r="E808" s="195" t="s">
        <v>957</v>
      </c>
      <c r="F808" s="196" t="s">
        <v>958</v>
      </c>
      <c r="G808" s="196" t="s">
        <v>958</v>
      </c>
      <c r="H808" s="173">
        <f t="shared" si="12"/>
        <v>0</v>
      </c>
      <c r="I808" s="173"/>
      <c r="J808" s="173"/>
    </row>
    <row r="809" spans="1:10" ht="16.5" hidden="1" customHeight="1">
      <c r="A809" s="188"/>
      <c r="B809" s="178"/>
      <c r="C809" s="179"/>
      <c r="D809" s="179"/>
      <c r="E809" s="195" t="s">
        <v>966</v>
      </c>
      <c r="F809" s="196" t="s">
        <v>967</v>
      </c>
      <c r="G809" s="196" t="s">
        <v>967</v>
      </c>
      <c r="H809" s="173">
        <f t="shared" si="12"/>
        <v>0</v>
      </c>
      <c r="I809" s="173"/>
      <c r="J809" s="173"/>
    </row>
    <row r="810" spans="1:10" ht="16.5" hidden="1" customHeight="1">
      <c r="A810" s="188"/>
      <c r="B810" s="178"/>
      <c r="C810" s="179"/>
      <c r="D810" s="179"/>
      <c r="E810" s="199" t="s">
        <v>989</v>
      </c>
      <c r="F810" s="187"/>
      <c r="G810" s="224">
        <v>424100</v>
      </c>
      <c r="H810" s="173">
        <f>I810+J810</f>
        <v>0</v>
      </c>
      <c r="I810" s="173"/>
      <c r="J810" s="173"/>
    </row>
    <row r="811" spans="1:10" ht="16.5" hidden="1" customHeight="1">
      <c r="A811" s="188"/>
      <c r="B811" s="178"/>
      <c r="C811" s="179"/>
      <c r="D811" s="179"/>
      <c r="E811" s="195" t="s">
        <v>997</v>
      </c>
      <c r="F811" s="196" t="s">
        <v>998</v>
      </c>
      <c r="G811" s="196" t="s">
        <v>998</v>
      </c>
      <c r="H811" s="173">
        <f t="shared" si="12"/>
        <v>0</v>
      </c>
      <c r="I811" s="173"/>
      <c r="J811" s="173"/>
    </row>
    <row r="812" spans="1:10" ht="16.5" hidden="1" customHeight="1">
      <c r="A812" s="188"/>
      <c r="B812" s="178"/>
      <c r="C812" s="179"/>
      <c r="D812" s="179"/>
      <c r="E812" s="200" t="s">
        <v>1009</v>
      </c>
      <c r="F812" s="196" t="s">
        <v>1010</v>
      </c>
      <c r="G812" s="196" t="s">
        <v>1010</v>
      </c>
      <c r="H812" s="173">
        <f t="shared" si="12"/>
        <v>0</v>
      </c>
      <c r="I812" s="173"/>
      <c r="J812" s="173"/>
    </row>
    <row r="813" spans="1:10" ht="16.5" hidden="1" customHeight="1">
      <c r="A813" s="188"/>
      <c r="B813" s="178"/>
      <c r="C813" s="179"/>
      <c r="D813" s="179"/>
      <c r="E813" s="257" t="s">
        <v>1051</v>
      </c>
      <c r="F813" s="254"/>
      <c r="G813" s="215">
        <v>463700</v>
      </c>
      <c r="H813" s="173">
        <f t="shared" si="12"/>
        <v>0</v>
      </c>
      <c r="I813" s="173"/>
      <c r="J813" s="173"/>
    </row>
    <row r="814" spans="1:10" ht="25.5" customHeight="1">
      <c r="A814" s="188"/>
      <c r="B814" s="178"/>
      <c r="C814" s="179"/>
      <c r="D814" s="179"/>
      <c r="E814" s="257" t="s">
        <v>1051</v>
      </c>
      <c r="F814" s="187"/>
      <c r="G814" s="236">
        <v>463700</v>
      </c>
      <c r="H814" s="173">
        <f t="shared" si="12"/>
        <v>0</v>
      </c>
      <c r="I814" s="173">
        <f>'[1]արվեստի դպրոց HOAK'!F97</f>
        <v>0</v>
      </c>
      <c r="J814" s="173"/>
    </row>
    <row r="815" spans="1:10" ht="12" customHeight="1">
      <c r="A815" s="188"/>
      <c r="B815" s="178"/>
      <c r="C815" s="179"/>
      <c r="D815" s="179"/>
      <c r="E815" s="199" t="s">
        <v>989</v>
      </c>
      <c r="F815" s="187"/>
      <c r="G815" s="236">
        <v>424100</v>
      </c>
      <c r="H815" s="173">
        <f t="shared" si="12"/>
        <v>0</v>
      </c>
      <c r="I815" s="173">
        <f>'[1]արվեստի դպրոց HOAK'!F65+[1]սպորտդպրոց!F65</f>
        <v>0</v>
      </c>
      <c r="J815" s="173"/>
    </row>
    <row r="816" spans="1:10" ht="12" customHeight="1">
      <c r="A816" s="188"/>
      <c r="B816" s="178"/>
      <c r="C816" s="179"/>
      <c r="D816" s="179"/>
      <c r="E816" s="225" t="s">
        <v>1098</v>
      </c>
      <c r="F816" s="187"/>
      <c r="G816" s="236">
        <v>482300</v>
      </c>
      <c r="H816" s="173">
        <f>I816+J816</f>
        <v>0</v>
      </c>
      <c r="I816" s="173">
        <f>'[1]արվեստի դպրոց HOAK'!F120</f>
        <v>0</v>
      </c>
      <c r="J816" s="173"/>
    </row>
    <row r="817" spans="1:10" ht="12" customHeight="1">
      <c r="A817" s="188"/>
      <c r="B817" s="178"/>
      <c r="C817" s="179"/>
      <c r="D817" s="179"/>
      <c r="E817" s="225" t="s">
        <v>1104</v>
      </c>
      <c r="F817" s="187"/>
      <c r="G817" s="219" t="s">
        <v>1105</v>
      </c>
      <c r="H817" s="173">
        <f>I817+J817</f>
        <v>0</v>
      </c>
      <c r="I817" s="173"/>
      <c r="J817" s="173">
        <f>'[1]արվեստի դպրոց HOAK'!F139</f>
        <v>0</v>
      </c>
    </row>
    <row r="818" spans="1:10" ht="12" customHeight="1">
      <c r="A818" s="188"/>
      <c r="B818" s="178"/>
      <c r="C818" s="179"/>
      <c r="D818" s="179"/>
      <c r="E818" s="225" t="s">
        <v>1106</v>
      </c>
      <c r="F818" s="187"/>
      <c r="G818" s="219" t="s">
        <v>1107</v>
      </c>
      <c r="H818" s="173">
        <f t="shared" si="12"/>
        <v>0</v>
      </c>
      <c r="I818" s="173"/>
      <c r="J818" s="173">
        <f>'[1]արվեստի դպրոց HOAK'!F140</f>
        <v>0</v>
      </c>
    </row>
    <row r="819" spans="1:10" ht="12" customHeight="1">
      <c r="A819" s="188"/>
      <c r="B819" s="178"/>
      <c r="C819" s="179"/>
      <c r="D819" s="179"/>
      <c r="E819" s="229" t="s">
        <v>1120</v>
      </c>
      <c r="F819" s="187"/>
      <c r="G819" s="224">
        <v>513400</v>
      </c>
      <c r="H819" s="173">
        <f t="shared" si="12"/>
        <v>0</v>
      </c>
      <c r="I819" s="173"/>
      <c r="J819" s="173">
        <f>'[1]արվեստի դպրոց HOAK'!F145+[1]սպորտդպրոց!F145</f>
        <v>0</v>
      </c>
    </row>
    <row r="820" spans="1:10" ht="12.75" customHeight="1">
      <c r="A820" s="188">
        <v>2952</v>
      </c>
      <c r="B820" s="178" t="s">
        <v>466</v>
      </c>
      <c r="C820" s="179">
        <v>5</v>
      </c>
      <c r="D820" s="179">
        <v>2</v>
      </c>
      <c r="E820" s="186" t="s">
        <v>1319</v>
      </c>
      <c r="F820" s="226" t="s">
        <v>496</v>
      </c>
      <c r="G820" s="226"/>
      <c r="H820" s="173">
        <f t="shared" si="12"/>
        <v>0</v>
      </c>
      <c r="I820" s="173"/>
      <c r="J820" s="173"/>
    </row>
    <row r="821" spans="1:10" ht="0.75" hidden="1" customHeight="1">
      <c r="A821" s="188"/>
      <c r="B821" s="178"/>
      <c r="C821" s="179"/>
      <c r="D821" s="179"/>
      <c r="E821" s="186" t="s">
        <v>930</v>
      </c>
      <c r="F821" s="187"/>
      <c r="G821" s="187"/>
      <c r="H821" s="173">
        <f t="shared" si="12"/>
        <v>0</v>
      </c>
      <c r="I821" s="173"/>
      <c r="J821" s="173"/>
    </row>
    <row r="822" spans="1:10" ht="0.75" hidden="1" customHeight="1">
      <c r="A822" s="188"/>
      <c r="B822" s="178"/>
      <c r="C822" s="179"/>
      <c r="D822" s="179"/>
      <c r="E822" s="186" t="s">
        <v>1144</v>
      </c>
      <c r="F822" s="187"/>
      <c r="G822" s="187"/>
      <c r="H822" s="173">
        <f t="shared" si="12"/>
        <v>0</v>
      </c>
      <c r="I822" s="173"/>
      <c r="J822" s="173"/>
    </row>
    <row r="823" spans="1:10" hidden="1">
      <c r="A823" s="188"/>
      <c r="B823" s="178"/>
      <c r="C823" s="179"/>
      <c r="D823" s="179"/>
      <c r="E823" s="186" t="s">
        <v>1144</v>
      </c>
      <c r="F823" s="187"/>
      <c r="G823" s="187"/>
      <c r="H823" s="173">
        <f t="shared" si="12"/>
        <v>0</v>
      </c>
      <c r="I823" s="173"/>
      <c r="J823" s="173"/>
    </row>
    <row r="824" spans="1:10" ht="22.8">
      <c r="A824" s="188">
        <v>2960</v>
      </c>
      <c r="B824" s="178" t="s">
        <v>466</v>
      </c>
      <c r="C824" s="179">
        <v>6</v>
      </c>
      <c r="D824" s="179">
        <v>0</v>
      </c>
      <c r="E824" s="189" t="s">
        <v>1320</v>
      </c>
      <c r="F824" s="190" t="s">
        <v>498</v>
      </c>
      <c r="G824" s="190"/>
      <c r="H824" s="173">
        <f t="shared" si="12"/>
        <v>0</v>
      </c>
      <c r="I824" s="173">
        <f>I826</f>
        <v>0</v>
      </c>
      <c r="J824" s="173">
        <f>J826</f>
        <v>0</v>
      </c>
    </row>
    <row r="825" spans="1:10" s="191" customFormat="1" ht="1.5" hidden="1" customHeight="1">
      <c r="A825" s="188"/>
      <c r="B825" s="178"/>
      <c r="C825" s="179"/>
      <c r="D825" s="179"/>
      <c r="E825" s="186" t="s">
        <v>928</v>
      </c>
      <c r="F825" s="190"/>
      <c r="G825" s="190"/>
      <c r="H825" s="173">
        <f t="shared" si="12"/>
        <v>0</v>
      </c>
      <c r="I825" s="173"/>
      <c r="J825" s="173"/>
    </row>
    <row r="826" spans="1:10" ht="10.5" customHeight="1">
      <c r="A826" s="188">
        <v>2961</v>
      </c>
      <c r="B826" s="178" t="s">
        <v>466</v>
      </c>
      <c r="C826" s="179">
        <v>6</v>
      </c>
      <c r="D826" s="179">
        <v>1</v>
      </c>
      <c r="E826" s="186" t="s">
        <v>1320</v>
      </c>
      <c r="F826" s="226" t="s">
        <v>499</v>
      </c>
      <c r="G826" s="226"/>
      <c r="H826" s="173">
        <f t="shared" si="12"/>
        <v>0</v>
      </c>
      <c r="I826" s="173">
        <f>'[1]usman varc'!F32</f>
        <v>0</v>
      </c>
      <c r="J826" s="173"/>
    </row>
    <row r="827" spans="1:10" ht="0.75" hidden="1" customHeight="1">
      <c r="A827" s="188"/>
      <c r="B827" s="178"/>
      <c r="C827" s="179"/>
      <c r="D827" s="179"/>
      <c r="E827" s="186" t="s">
        <v>930</v>
      </c>
      <c r="F827" s="187"/>
      <c r="G827" s="187"/>
      <c r="H827" s="173">
        <f t="shared" si="12"/>
        <v>0</v>
      </c>
      <c r="I827" s="173"/>
      <c r="J827" s="173"/>
    </row>
    <row r="828" spans="1:10" hidden="1">
      <c r="A828" s="188"/>
      <c r="B828" s="178"/>
      <c r="C828" s="179"/>
      <c r="D828" s="179"/>
      <c r="E828" s="186" t="s">
        <v>1144</v>
      </c>
      <c r="F828" s="187"/>
      <c r="G828" s="187"/>
      <c r="H828" s="173">
        <f t="shared" si="12"/>
        <v>0</v>
      </c>
      <c r="I828" s="173"/>
      <c r="J828" s="173"/>
    </row>
    <row r="829" spans="1:10" ht="19.5" hidden="1" customHeight="1">
      <c r="A829" s="188"/>
      <c r="B829" s="178"/>
      <c r="C829" s="179"/>
      <c r="D829" s="179"/>
      <c r="E829" s="225" t="s">
        <v>1065</v>
      </c>
      <c r="F829" s="262">
        <v>471200</v>
      </c>
      <c r="G829" s="224">
        <v>471200</v>
      </c>
      <c r="H829" s="173">
        <f t="shared" si="12"/>
        <v>0</v>
      </c>
      <c r="I829" s="173">
        <f>'[1]usman varc'!F102</f>
        <v>0</v>
      </c>
      <c r="J829" s="173"/>
    </row>
    <row r="830" spans="1:10" ht="22.8">
      <c r="A830" s="188">
        <v>2970</v>
      </c>
      <c r="B830" s="178" t="s">
        <v>466</v>
      </c>
      <c r="C830" s="179">
        <v>7</v>
      </c>
      <c r="D830" s="179">
        <v>0</v>
      </c>
      <c r="E830" s="189" t="s">
        <v>1321</v>
      </c>
      <c r="F830" s="190" t="s">
        <v>501</v>
      </c>
      <c r="G830" s="190"/>
      <c r="H830" s="173">
        <f t="shared" si="12"/>
        <v>0</v>
      </c>
      <c r="I830" s="173">
        <f>I832</f>
        <v>0</v>
      </c>
      <c r="J830" s="173">
        <f>J832</f>
        <v>0</v>
      </c>
    </row>
    <row r="831" spans="1:10" s="191" customFormat="1" ht="10.5" hidden="1" customHeight="1">
      <c r="A831" s="188"/>
      <c r="B831" s="178"/>
      <c r="C831" s="179"/>
      <c r="D831" s="179"/>
      <c r="E831" s="186" t="s">
        <v>928</v>
      </c>
      <c r="F831" s="190"/>
      <c r="G831" s="190"/>
      <c r="H831" s="173">
        <f t="shared" si="12"/>
        <v>0</v>
      </c>
      <c r="I831" s="173"/>
      <c r="J831" s="173"/>
    </row>
    <row r="832" spans="1:10" ht="23.25" customHeight="1">
      <c r="A832" s="188">
        <v>2971</v>
      </c>
      <c r="B832" s="178" t="s">
        <v>466</v>
      </c>
      <c r="C832" s="179">
        <v>7</v>
      </c>
      <c r="D832" s="179">
        <v>1</v>
      </c>
      <c r="E832" s="186" t="s">
        <v>1321</v>
      </c>
      <c r="F832" s="226" t="s">
        <v>501</v>
      </c>
      <c r="G832" s="226"/>
      <c r="H832" s="173">
        <f t="shared" si="12"/>
        <v>0</v>
      </c>
      <c r="I832" s="173"/>
      <c r="J832" s="173"/>
    </row>
    <row r="833" spans="1:10" ht="34.200000000000003" hidden="1">
      <c r="A833" s="188"/>
      <c r="B833" s="178"/>
      <c r="C833" s="179"/>
      <c r="D833" s="179"/>
      <c r="E833" s="186" t="s">
        <v>930</v>
      </c>
      <c r="F833" s="187"/>
      <c r="G833" s="187"/>
      <c r="H833" s="173">
        <f t="shared" si="12"/>
        <v>0</v>
      </c>
      <c r="I833" s="173"/>
      <c r="J833" s="173"/>
    </row>
    <row r="834" spans="1:10" ht="1.5" hidden="1" customHeight="1">
      <c r="A834" s="188"/>
      <c r="B834" s="178"/>
      <c r="C834" s="179"/>
      <c r="D834" s="179"/>
      <c r="E834" s="186" t="s">
        <v>1144</v>
      </c>
      <c r="F834" s="187"/>
      <c r="G834" s="187"/>
      <c r="H834" s="173">
        <f t="shared" si="12"/>
        <v>0</v>
      </c>
      <c r="I834" s="173"/>
      <c r="J834" s="173"/>
    </row>
    <row r="835" spans="1:10" hidden="1">
      <c r="A835" s="188"/>
      <c r="B835" s="178"/>
      <c r="C835" s="179"/>
      <c r="D835" s="179"/>
      <c r="E835" s="186" t="s">
        <v>1144</v>
      </c>
      <c r="F835" s="187"/>
      <c r="G835" s="187"/>
      <c r="H835" s="173">
        <f t="shared" si="12"/>
        <v>0</v>
      </c>
      <c r="I835" s="173"/>
      <c r="J835" s="173"/>
    </row>
    <row r="836" spans="1:10" ht="13.5" customHeight="1">
      <c r="A836" s="188">
        <v>2980</v>
      </c>
      <c r="B836" s="178" t="s">
        <v>466</v>
      </c>
      <c r="C836" s="179">
        <v>8</v>
      </c>
      <c r="D836" s="179">
        <v>0</v>
      </c>
      <c r="E836" s="189" t="s">
        <v>1322</v>
      </c>
      <c r="F836" s="190" t="s">
        <v>503</v>
      </c>
      <c r="G836" s="190"/>
      <c r="H836" s="173">
        <f t="shared" si="12"/>
        <v>0</v>
      </c>
      <c r="I836" s="173">
        <f>I838</f>
        <v>0</v>
      </c>
      <c r="J836" s="173">
        <f>J838</f>
        <v>0</v>
      </c>
    </row>
    <row r="837" spans="1:10" s="191" customFormat="1" ht="10.5" hidden="1" customHeight="1">
      <c r="A837" s="188"/>
      <c r="B837" s="178"/>
      <c r="C837" s="179"/>
      <c r="D837" s="179"/>
      <c r="E837" s="186" t="s">
        <v>928</v>
      </c>
      <c r="F837" s="190"/>
      <c r="G837" s="190"/>
      <c r="H837" s="173">
        <f t="shared" si="12"/>
        <v>0</v>
      </c>
      <c r="I837" s="173"/>
      <c r="J837" s="173"/>
    </row>
    <row r="838" spans="1:10">
      <c r="A838" s="188">
        <v>2981</v>
      </c>
      <c r="B838" s="178" t="s">
        <v>466</v>
      </c>
      <c r="C838" s="179">
        <v>8</v>
      </c>
      <c r="D838" s="179">
        <v>1</v>
      </c>
      <c r="E838" s="186" t="s">
        <v>1322</v>
      </c>
      <c r="F838" s="226" t="s">
        <v>504</v>
      </c>
      <c r="G838" s="226"/>
      <c r="H838" s="173">
        <f t="shared" si="12"/>
        <v>0</v>
      </c>
      <c r="I838" s="173"/>
      <c r="J838" s="173"/>
    </row>
    <row r="839" spans="1:10" ht="34.200000000000003" hidden="1">
      <c r="A839" s="188"/>
      <c r="B839" s="178"/>
      <c r="C839" s="179"/>
      <c r="D839" s="179"/>
      <c r="E839" s="186" t="s">
        <v>930</v>
      </c>
      <c r="F839" s="187"/>
      <c r="G839" s="187"/>
      <c r="H839" s="173">
        <f t="shared" si="12"/>
        <v>0</v>
      </c>
      <c r="I839" s="173"/>
      <c r="J839" s="173"/>
    </row>
    <row r="840" spans="1:10" ht="1.5" hidden="1" customHeight="1">
      <c r="A840" s="188"/>
      <c r="B840" s="178"/>
      <c r="C840" s="179"/>
      <c r="D840" s="179"/>
      <c r="E840" s="186" t="s">
        <v>1144</v>
      </c>
      <c r="F840" s="187"/>
      <c r="G840" s="187"/>
      <c r="H840" s="173">
        <f t="shared" si="12"/>
        <v>0</v>
      </c>
      <c r="I840" s="173"/>
      <c r="J840" s="173"/>
    </row>
    <row r="841" spans="1:10" hidden="1">
      <c r="A841" s="188"/>
      <c r="B841" s="178"/>
      <c r="C841" s="179"/>
      <c r="D841" s="179"/>
      <c r="E841" s="186" t="s">
        <v>1144</v>
      </c>
      <c r="F841" s="187"/>
      <c r="G841" s="187"/>
      <c r="H841" s="173">
        <f t="shared" si="12"/>
        <v>0</v>
      </c>
      <c r="I841" s="173"/>
      <c r="J841" s="173"/>
    </row>
    <row r="842" spans="1:10" s="184" customFormat="1" ht="33.75" customHeight="1">
      <c r="A842" s="231">
        <v>3000</v>
      </c>
      <c r="B842" s="178" t="s">
        <v>505</v>
      </c>
      <c r="C842" s="179">
        <v>0</v>
      </c>
      <c r="D842" s="179">
        <v>0</v>
      </c>
      <c r="E842" s="235" t="s">
        <v>1323</v>
      </c>
      <c r="F842" s="232" t="s">
        <v>507</v>
      </c>
      <c r="G842" s="232"/>
      <c r="H842" s="173">
        <f t="shared" si="12"/>
        <v>1200</v>
      </c>
      <c r="I842" s="182">
        <f>I844+I854+I860+I864+I870+I876+I882+I890+I894</f>
        <v>1200</v>
      </c>
      <c r="J842" s="182">
        <f>J844+J854+J860+J864+J870+J876+J882+J890+J894</f>
        <v>0</v>
      </c>
    </row>
    <row r="843" spans="1:10" ht="11.25" hidden="1" customHeight="1">
      <c r="A843" s="185"/>
      <c r="B843" s="178"/>
      <c r="C843" s="179"/>
      <c r="D843" s="179"/>
      <c r="E843" s="186" t="s">
        <v>926</v>
      </c>
      <c r="F843" s="187"/>
      <c r="G843" s="187"/>
      <c r="H843" s="173">
        <f t="shared" si="12"/>
        <v>0</v>
      </c>
      <c r="I843" s="173"/>
      <c r="J843" s="173"/>
    </row>
    <row r="844" spans="1:10" ht="11.25" customHeight="1">
      <c r="A844" s="188">
        <v>3010</v>
      </c>
      <c r="B844" s="178" t="s">
        <v>505</v>
      </c>
      <c r="C844" s="179">
        <v>1</v>
      </c>
      <c r="D844" s="179">
        <v>0</v>
      </c>
      <c r="E844" s="189" t="s">
        <v>1324</v>
      </c>
      <c r="F844" s="190" t="s">
        <v>509</v>
      </c>
      <c r="G844" s="190"/>
      <c r="H844" s="173">
        <f t="shared" si="12"/>
        <v>0</v>
      </c>
      <c r="I844" s="173">
        <f>I846+I850</f>
        <v>0</v>
      </c>
      <c r="J844" s="173">
        <f>J846+J850</f>
        <v>0</v>
      </c>
    </row>
    <row r="845" spans="1:10" s="191" customFormat="1" ht="10.5" hidden="1" customHeight="1">
      <c r="A845" s="188"/>
      <c r="B845" s="178"/>
      <c r="C845" s="179"/>
      <c r="D845" s="179"/>
      <c r="E845" s="186" t="s">
        <v>928</v>
      </c>
      <c r="F845" s="190"/>
      <c r="G845" s="190"/>
      <c r="H845" s="173">
        <f t="shared" si="12"/>
        <v>0</v>
      </c>
      <c r="I845" s="173"/>
      <c r="J845" s="173"/>
    </row>
    <row r="846" spans="1:10" ht="11.25" customHeight="1">
      <c r="A846" s="188">
        <v>3011</v>
      </c>
      <c r="B846" s="178" t="s">
        <v>505</v>
      </c>
      <c r="C846" s="179">
        <v>1</v>
      </c>
      <c r="D846" s="179">
        <v>1</v>
      </c>
      <c r="E846" s="186" t="s">
        <v>1325</v>
      </c>
      <c r="F846" s="226" t="s">
        <v>511</v>
      </c>
      <c r="G846" s="226"/>
      <c r="H846" s="173">
        <f t="shared" si="12"/>
        <v>0</v>
      </c>
      <c r="I846" s="173"/>
      <c r="J846" s="173"/>
    </row>
    <row r="847" spans="1:10" ht="0.75" hidden="1" customHeight="1">
      <c r="A847" s="188"/>
      <c r="B847" s="178"/>
      <c r="C847" s="179"/>
      <c r="D847" s="179"/>
      <c r="E847" s="186" t="s">
        <v>930</v>
      </c>
      <c r="F847" s="187"/>
      <c r="G847" s="187"/>
      <c r="H847" s="173">
        <f t="shared" si="12"/>
        <v>0</v>
      </c>
      <c r="I847" s="173"/>
      <c r="J847" s="173"/>
    </row>
    <row r="848" spans="1:10" hidden="1">
      <c r="A848" s="188"/>
      <c r="B848" s="178"/>
      <c r="C848" s="179"/>
      <c r="D848" s="179"/>
      <c r="E848" s="186" t="s">
        <v>1144</v>
      </c>
      <c r="F848" s="187"/>
      <c r="G848" s="187"/>
      <c r="H848" s="173">
        <f t="shared" si="12"/>
        <v>0</v>
      </c>
      <c r="I848" s="173"/>
      <c r="J848" s="173"/>
    </row>
    <row r="849" spans="1:10" hidden="1">
      <c r="A849" s="188"/>
      <c r="B849" s="178"/>
      <c r="C849" s="179"/>
      <c r="D849" s="179"/>
      <c r="E849" s="186" t="s">
        <v>1144</v>
      </c>
      <c r="F849" s="187"/>
      <c r="G849" s="187"/>
      <c r="H849" s="173">
        <f t="shared" si="12"/>
        <v>0</v>
      </c>
      <c r="I849" s="173"/>
      <c r="J849" s="173"/>
    </row>
    <row r="850" spans="1:10" ht="12" customHeight="1">
      <c r="A850" s="188">
        <v>3012</v>
      </c>
      <c r="B850" s="178" t="s">
        <v>505</v>
      </c>
      <c r="C850" s="179">
        <v>1</v>
      </c>
      <c r="D850" s="179">
        <v>2</v>
      </c>
      <c r="E850" s="186" t="s">
        <v>1326</v>
      </c>
      <c r="F850" s="226" t="s">
        <v>513</v>
      </c>
      <c r="G850" s="226"/>
      <c r="H850" s="173">
        <f t="shared" si="12"/>
        <v>0</v>
      </c>
      <c r="I850" s="173"/>
      <c r="J850" s="173"/>
    </row>
    <row r="851" spans="1:10" ht="34.200000000000003" hidden="1">
      <c r="A851" s="188"/>
      <c r="B851" s="178"/>
      <c r="C851" s="179"/>
      <c r="D851" s="179"/>
      <c r="E851" s="186" t="s">
        <v>930</v>
      </c>
      <c r="F851" s="187"/>
      <c r="G851" s="187"/>
      <c r="H851" s="173">
        <f t="shared" si="12"/>
        <v>0</v>
      </c>
      <c r="I851" s="173"/>
      <c r="J851" s="173"/>
    </row>
    <row r="852" spans="1:10" ht="0.75" hidden="1" customHeight="1">
      <c r="A852" s="188"/>
      <c r="B852" s="178"/>
      <c r="C852" s="179"/>
      <c r="D852" s="179"/>
      <c r="E852" s="186" t="s">
        <v>1144</v>
      </c>
      <c r="F852" s="187"/>
      <c r="G852" s="187"/>
      <c r="H852" s="173">
        <f t="shared" si="12"/>
        <v>0</v>
      </c>
      <c r="I852" s="173"/>
      <c r="J852" s="173"/>
    </row>
    <row r="853" spans="1:10" hidden="1">
      <c r="A853" s="188"/>
      <c r="B853" s="178"/>
      <c r="C853" s="179"/>
      <c r="D853" s="179"/>
      <c r="E853" s="186" t="s">
        <v>1144</v>
      </c>
      <c r="F853" s="187"/>
      <c r="G853" s="187"/>
      <c r="H853" s="173">
        <f t="shared" si="12"/>
        <v>0</v>
      </c>
      <c r="I853" s="173"/>
      <c r="J853" s="173"/>
    </row>
    <row r="854" spans="1:10" ht="12.75" customHeight="1">
      <c r="A854" s="188">
        <v>3020</v>
      </c>
      <c r="B854" s="178" t="s">
        <v>505</v>
      </c>
      <c r="C854" s="179">
        <v>2</v>
      </c>
      <c r="D854" s="179">
        <v>0</v>
      </c>
      <c r="E854" s="189" t="s">
        <v>1327</v>
      </c>
      <c r="F854" s="190" t="s">
        <v>515</v>
      </c>
      <c r="G854" s="190"/>
      <c r="H854" s="173">
        <f t="shared" si="12"/>
        <v>0</v>
      </c>
      <c r="I854" s="173">
        <f>I856</f>
        <v>0</v>
      </c>
      <c r="J854" s="173">
        <f>J856</f>
        <v>0</v>
      </c>
    </row>
    <row r="855" spans="1:10" s="191" customFormat="1" ht="10.5" hidden="1" customHeight="1">
      <c r="A855" s="188"/>
      <c r="B855" s="178"/>
      <c r="C855" s="179"/>
      <c r="D855" s="179"/>
      <c r="E855" s="186" t="s">
        <v>928</v>
      </c>
      <c r="F855" s="190"/>
      <c r="G855" s="190"/>
      <c r="H855" s="173">
        <f t="shared" si="12"/>
        <v>0</v>
      </c>
      <c r="I855" s="173"/>
      <c r="J855" s="173"/>
    </row>
    <row r="856" spans="1:10" ht="13.5" customHeight="1">
      <c r="A856" s="188">
        <v>3021</v>
      </c>
      <c r="B856" s="178" t="s">
        <v>505</v>
      </c>
      <c r="C856" s="179">
        <v>2</v>
      </c>
      <c r="D856" s="179">
        <v>1</v>
      </c>
      <c r="E856" s="186" t="s">
        <v>1327</v>
      </c>
      <c r="F856" s="226" t="s">
        <v>516</v>
      </c>
      <c r="G856" s="226"/>
      <c r="H856" s="173">
        <f t="shared" si="12"/>
        <v>0</v>
      </c>
      <c r="I856" s="173"/>
      <c r="J856" s="173"/>
    </row>
    <row r="857" spans="1:10" ht="0.75" hidden="1" customHeight="1">
      <c r="A857" s="188"/>
      <c r="B857" s="178"/>
      <c r="C857" s="179"/>
      <c r="D857" s="179"/>
      <c r="E857" s="186" t="s">
        <v>930</v>
      </c>
      <c r="F857" s="187"/>
      <c r="G857" s="187"/>
      <c r="H857" s="173">
        <f t="shared" si="12"/>
        <v>0</v>
      </c>
      <c r="I857" s="173"/>
      <c r="J857" s="173"/>
    </row>
    <row r="858" spans="1:10" ht="1.5" hidden="1" customHeight="1">
      <c r="A858" s="188"/>
      <c r="B858" s="178"/>
      <c r="C858" s="179"/>
      <c r="D858" s="179"/>
      <c r="E858" s="186" t="s">
        <v>1144</v>
      </c>
      <c r="F858" s="187"/>
      <c r="G858" s="187"/>
      <c r="H858" s="173">
        <f t="shared" si="12"/>
        <v>0</v>
      </c>
      <c r="I858" s="173"/>
      <c r="J858" s="173"/>
    </row>
    <row r="859" spans="1:10" hidden="1">
      <c r="A859" s="188"/>
      <c r="B859" s="178"/>
      <c r="C859" s="179"/>
      <c r="D859" s="179"/>
      <c r="E859" s="186" t="s">
        <v>1144</v>
      </c>
      <c r="F859" s="187"/>
      <c r="G859" s="187"/>
      <c r="H859" s="173">
        <f t="shared" si="12"/>
        <v>0</v>
      </c>
      <c r="I859" s="173"/>
      <c r="J859" s="173"/>
    </row>
    <row r="860" spans="1:10">
      <c r="A860" s="188">
        <v>3030</v>
      </c>
      <c r="B860" s="178" t="s">
        <v>505</v>
      </c>
      <c r="C860" s="179">
        <v>3</v>
      </c>
      <c r="D860" s="179">
        <v>0</v>
      </c>
      <c r="E860" s="189" t="s">
        <v>1328</v>
      </c>
      <c r="F860" s="190" t="s">
        <v>518</v>
      </c>
      <c r="G860" s="190"/>
      <c r="H860" s="173">
        <f t="shared" si="12"/>
        <v>0</v>
      </c>
      <c r="I860" s="173">
        <f>I862</f>
        <v>0</v>
      </c>
      <c r="J860" s="173">
        <f>J862</f>
        <v>0</v>
      </c>
    </row>
    <row r="861" spans="1:10" s="191" customFormat="1" ht="0.75" hidden="1" customHeight="1">
      <c r="A861" s="188"/>
      <c r="B861" s="178"/>
      <c r="C861" s="179"/>
      <c r="D861" s="179"/>
      <c r="E861" s="186" t="s">
        <v>928</v>
      </c>
      <c r="F861" s="190"/>
      <c r="G861" s="190"/>
      <c r="H861" s="173">
        <f t="shared" si="12"/>
        <v>0</v>
      </c>
      <c r="I861" s="173"/>
      <c r="J861" s="173"/>
    </row>
    <row r="862" spans="1:10" s="191" customFormat="1" ht="12" customHeight="1">
      <c r="A862" s="188">
        <v>3031</v>
      </c>
      <c r="B862" s="178" t="s">
        <v>505</v>
      </c>
      <c r="C862" s="179">
        <v>3</v>
      </c>
      <c r="D862" s="179">
        <v>1</v>
      </c>
      <c r="E862" s="186" t="s">
        <v>1328</v>
      </c>
      <c r="F862" s="190"/>
      <c r="G862" s="190"/>
      <c r="H862" s="173">
        <f t="shared" si="12"/>
        <v>0</v>
      </c>
      <c r="I862" s="173">
        <f>'[1]soc haraz.korcrac'!F32</f>
        <v>0</v>
      </c>
      <c r="J862" s="173"/>
    </row>
    <row r="863" spans="1:10" s="191" customFormat="1" ht="12" customHeight="1">
      <c r="A863" s="188"/>
      <c r="B863" s="178"/>
      <c r="C863" s="179"/>
      <c r="D863" s="179"/>
      <c r="E863" s="225" t="s">
        <v>1083</v>
      </c>
      <c r="F863" s="187"/>
      <c r="G863" s="234" t="s">
        <v>1084</v>
      </c>
      <c r="H863" s="173">
        <f t="shared" si="12"/>
        <v>0</v>
      </c>
      <c r="I863" s="173">
        <f>'[1]soc haraz.korcrac'!F112</f>
        <v>0</v>
      </c>
      <c r="J863" s="173"/>
    </row>
    <row r="864" spans="1:10" ht="18" customHeight="1">
      <c r="A864" s="188">
        <v>3040</v>
      </c>
      <c r="B864" s="178" t="s">
        <v>505</v>
      </c>
      <c r="C864" s="179">
        <v>4</v>
      </c>
      <c r="D864" s="179">
        <v>0</v>
      </c>
      <c r="E864" s="189" t="s">
        <v>1329</v>
      </c>
      <c r="F864" s="190" t="s">
        <v>520</v>
      </c>
      <c r="G864" s="190"/>
      <c r="H864" s="173">
        <f t="shared" si="12"/>
        <v>0</v>
      </c>
      <c r="I864" s="173">
        <f>I866</f>
        <v>0</v>
      </c>
      <c r="J864" s="173">
        <f>J866</f>
        <v>0</v>
      </c>
    </row>
    <row r="865" spans="1:10" s="191" customFormat="1" ht="10.5" hidden="1" customHeight="1">
      <c r="A865" s="188"/>
      <c r="B865" s="178"/>
      <c r="C865" s="179"/>
      <c r="D865" s="179"/>
      <c r="E865" s="186" t="s">
        <v>928</v>
      </c>
      <c r="F865" s="190"/>
      <c r="G865" s="190"/>
      <c r="H865" s="173">
        <f t="shared" si="12"/>
        <v>0</v>
      </c>
      <c r="I865" s="173"/>
      <c r="J865" s="173"/>
    </row>
    <row r="866" spans="1:10" ht="12" customHeight="1">
      <c r="A866" s="188">
        <v>3041</v>
      </c>
      <c r="B866" s="178" t="s">
        <v>505</v>
      </c>
      <c r="C866" s="179">
        <v>4</v>
      </c>
      <c r="D866" s="179">
        <v>1</v>
      </c>
      <c r="E866" s="186" t="s">
        <v>1329</v>
      </c>
      <c r="F866" s="226" t="s">
        <v>521</v>
      </c>
      <c r="G866" s="234"/>
      <c r="H866" s="173">
        <f t="shared" si="12"/>
        <v>0</v>
      </c>
      <c r="I866" s="173">
        <f>I869</f>
        <v>0</v>
      </c>
      <c r="J866" s="173"/>
    </row>
    <row r="867" spans="1:10" ht="22.5" hidden="1" customHeight="1">
      <c r="A867" s="188"/>
      <c r="B867" s="178"/>
      <c r="C867" s="179"/>
      <c r="D867" s="179"/>
      <c r="E867" s="186" t="s">
        <v>930</v>
      </c>
      <c r="F867" s="187"/>
      <c r="G867" s="187"/>
      <c r="H867" s="173">
        <f t="shared" si="12"/>
        <v>0</v>
      </c>
      <c r="I867" s="173"/>
      <c r="J867" s="173"/>
    </row>
    <row r="868" spans="1:10" hidden="1">
      <c r="A868" s="188"/>
      <c r="B868" s="178"/>
      <c r="C868" s="179"/>
      <c r="D868" s="179"/>
      <c r="E868" s="186" t="s">
        <v>1144</v>
      </c>
      <c r="F868" s="187"/>
      <c r="G868" s="187"/>
      <c r="H868" s="173">
        <f t="shared" si="12"/>
        <v>0</v>
      </c>
      <c r="I868" s="173"/>
      <c r="J868" s="173"/>
    </row>
    <row r="869" spans="1:10" ht="12.75" customHeight="1">
      <c r="A869" s="188"/>
      <c r="B869" s="178"/>
      <c r="C869" s="179"/>
      <c r="D869" s="179"/>
      <c r="E869" s="225" t="s">
        <v>1083</v>
      </c>
      <c r="F869" s="187"/>
      <c r="G869" s="234" t="s">
        <v>1084</v>
      </c>
      <c r="H869" s="173">
        <f t="shared" si="12"/>
        <v>0</v>
      </c>
      <c r="I869" s="173">
        <f>'[1]soc erex.cnund'!F112</f>
        <v>0</v>
      </c>
      <c r="J869" s="173"/>
    </row>
    <row r="870" spans="1:10" ht="10.5" customHeight="1">
      <c r="A870" s="188">
        <v>3050</v>
      </c>
      <c r="B870" s="178" t="s">
        <v>505</v>
      </c>
      <c r="C870" s="179">
        <v>5</v>
      </c>
      <c r="D870" s="179">
        <v>0</v>
      </c>
      <c r="E870" s="189" t="s">
        <v>1330</v>
      </c>
      <c r="F870" s="190" t="s">
        <v>523</v>
      </c>
      <c r="G870" s="190"/>
      <c r="H870" s="173">
        <f t="shared" si="12"/>
        <v>0</v>
      </c>
      <c r="I870" s="173">
        <f>I872</f>
        <v>0</v>
      </c>
      <c r="J870" s="173">
        <f>J872</f>
        <v>0</v>
      </c>
    </row>
    <row r="871" spans="1:10" s="191" customFormat="1" ht="10.5" hidden="1" customHeight="1">
      <c r="A871" s="188"/>
      <c r="B871" s="178"/>
      <c r="C871" s="179"/>
      <c r="D871" s="179"/>
      <c r="E871" s="186" t="s">
        <v>928</v>
      </c>
      <c r="F871" s="190"/>
      <c r="G871" s="190"/>
      <c r="H871" s="173">
        <f t="shared" si="12"/>
        <v>0</v>
      </c>
      <c r="I871" s="173"/>
      <c r="J871" s="173"/>
    </row>
    <row r="872" spans="1:10" ht="12" customHeight="1">
      <c r="A872" s="188">
        <v>3051</v>
      </c>
      <c r="B872" s="178" t="s">
        <v>505</v>
      </c>
      <c r="C872" s="179">
        <v>5</v>
      </c>
      <c r="D872" s="179">
        <v>1</v>
      </c>
      <c r="E872" s="186" t="s">
        <v>1330</v>
      </c>
      <c r="F872" s="226" t="s">
        <v>523</v>
      </c>
      <c r="G872" s="226"/>
      <c r="H872" s="173">
        <f t="shared" si="12"/>
        <v>0</v>
      </c>
      <c r="I872" s="173">
        <f>[1]varc.has.ashx.!F32</f>
        <v>0</v>
      </c>
      <c r="J872" s="173"/>
    </row>
    <row r="873" spans="1:10" ht="23.25" hidden="1" customHeight="1">
      <c r="A873" s="188"/>
      <c r="B873" s="178"/>
      <c r="C873" s="179"/>
      <c r="D873" s="179"/>
      <c r="E873" s="186" t="s">
        <v>930</v>
      </c>
      <c r="F873" s="187"/>
      <c r="G873" s="187"/>
      <c r="H873" s="173">
        <f t="shared" si="12"/>
        <v>0</v>
      </c>
      <c r="I873" s="173"/>
      <c r="J873" s="173"/>
    </row>
    <row r="874" spans="1:10" ht="0.75" hidden="1" customHeight="1">
      <c r="A874" s="188"/>
      <c r="B874" s="178"/>
      <c r="C874" s="179"/>
      <c r="D874" s="179"/>
      <c r="E874" s="225" t="s">
        <v>1003</v>
      </c>
      <c r="F874" s="187"/>
      <c r="G874" s="258" t="s">
        <v>1004</v>
      </c>
      <c r="H874" s="173">
        <f t="shared" si="12"/>
        <v>0</v>
      </c>
      <c r="I874" s="173">
        <f>[1]varc.has.ashx.!F73</f>
        <v>0</v>
      </c>
      <c r="J874" s="173"/>
    </row>
    <row r="875" spans="1:10" ht="9.75" hidden="1" customHeight="1">
      <c r="A875" s="188"/>
      <c r="B875" s="178"/>
      <c r="C875" s="179"/>
      <c r="D875" s="179"/>
      <c r="E875" s="225" t="s">
        <v>1011</v>
      </c>
      <c r="F875" s="187"/>
      <c r="G875" s="258" t="s">
        <v>1012</v>
      </c>
      <c r="H875" s="173">
        <f t="shared" si="12"/>
        <v>0</v>
      </c>
      <c r="I875" s="173">
        <f>[1]varc.has.ashx.!F77</f>
        <v>0</v>
      </c>
      <c r="J875" s="173"/>
    </row>
    <row r="876" spans="1:10" ht="12.75" customHeight="1">
      <c r="A876" s="188">
        <v>3060</v>
      </c>
      <c r="B876" s="178" t="s">
        <v>505</v>
      </c>
      <c r="C876" s="179">
        <v>6</v>
      </c>
      <c r="D876" s="179">
        <v>0</v>
      </c>
      <c r="E876" s="189" t="s">
        <v>1331</v>
      </c>
      <c r="F876" s="190" t="s">
        <v>525</v>
      </c>
      <c r="G876" s="190"/>
      <c r="H876" s="173">
        <f t="shared" si="12"/>
        <v>0</v>
      </c>
      <c r="I876" s="173">
        <f>I878</f>
        <v>0</v>
      </c>
      <c r="J876" s="173">
        <f>J878</f>
        <v>0</v>
      </c>
    </row>
    <row r="877" spans="1:10" s="191" customFormat="1" ht="1.5" hidden="1" customHeight="1">
      <c r="A877" s="188"/>
      <c r="B877" s="178"/>
      <c r="C877" s="179"/>
      <c r="D877" s="179"/>
      <c r="E877" s="186" t="s">
        <v>928</v>
      </c>
      <c r="F877" s="190"/>
      <c r="G877" s="190"/>
      <c r="H877" s="173">
        <f t="shared" ref="H877:H903" si="13">I877+J877</f>
        <v>0</v>
      </c>
      <c r="I877" s="173"/>
      <c r="J877" s="173"/>
    </row>
    <row r="878" spans="1:10" ht="12" customHeight="1">
      <c r="A878" s="188">
        <v>3061</v>
      </c>
      <c r="B878" s="178" t="s">
        <v>505</v>
      </c>
      <c r="C878" s="179">
        <v>6</v>
      </c>
      <c r="D878" s="179">
        <v>1</v>
      </c>
      <c r="E878" s="186" t="s">
        <v>1331</v>
      </c>
      <c r="F878" s="226" t="s">
        <v>525</v>
      </c>
      <c r="G878" s="226"/>
      <c r="H878" s="173">
        <f t="shared" si="13"/>
        <v>0</v>
      </c>
      <c r="I878" s="173"/>
      <c r="J878" s="173"/>
    </row>
    <row r="879" spans="1:10" ht="23.25" hidden="1" customHeight="1">
      <c r="A879" s="188"/>
      <c r="B879" s="178"/>
      <c r="C879" s="179"/>
      <c r="D879" s="179"/>
      <c r="E879" s="186" t="s">
        <v>930</v>
      </c>
      <c r="F879" s="187"/>
      <c r="G879" s="187"/>
      <c r="H879" s="173">
        <f t="shared" si="13"/>
        <v>0</v>
      </c>
      <c r="I879" s="173"/>
      <c r="J879" s="173"/>
    </row>
    <row r="880" spans="1:10" hidden="1">
      <c r="A880" s="188"/>
      <c r="B880" s="178"/>
      <c r="C880" s="179"/>
      <c r="D880" s="179"/>
      <c r="E880" s="186" t="s">
        <v>1144</v>
      </c>
      <c r="F880" s="187"/>
      <c r="G880" s="187"/>
      <c r="H880" s="173">
        <f t="shared" si="13"/>
        <v>0</v>
      </c>
      <c r="I880" s="173"/>
      <c r="J880" s="173"/>
    </row>
    <row r="881" spans="1:10" hidden="1">
      <c r="A881" s="188"/>
      <c r="B881" s="178"/>
      <c r="C881" s="179"/>
      <c r="D881" s="179"/>
      <c r="E881" s="186" t="s">
        <v>1144</v>
      </c>
      <c r="F881" s="187"/>
      <c r="G881" s="187"/>
      <c r="H881" s="173">
        <f t="shared" si="13"/>
        <v>0</v>
      </c>
      <c r="I881" s="173"/>
      <c r="J881" s="173"/>
    </row>
    <row r="882" spans="1:10" ht="23.25" customHeight="1">
      <c r="A882" s="188">
        <v>3070</v>
      </c>
      <c r="B882" s="178" t="s">
        <v>505</v>
      </c>
      <c r="C882" s="179">
        <v>7</v>
      </c>
      <c r="D882" s="179">
        <v>0</v>
      </c>
      <c r="E882" s="189" t="s">
        <v>1332</v>
      </c>
      <c r="F882" s="190" t="s">
        <v>527</v>
      </c>
      <c r="G882" s="190"/>
      <c r="H882" s="173">
        <f t="shared" si="13"/>
        <v>1200</v>
      </c>
      <c r="I882" s="173">
        <f>I884</f>
        <v>1200</v>
      </c>
      <c r="J882" s="173">
        <f>J884</f>
        <v>0</v>
      </c>
    </row>
    <row r="883" spans="1:10" s="191" customFormat="1" ht="10.5" hidden="1" customHeight="1">
      <c r="A883" s="188"/>
      <c r="B883" s="178"/>
      <c r="C883" s="179"/>
      <c r="D883" s="179"/>
      <c r="E883" s="186" t="s">
        <v>928</v>
      </c>
      <c r="F883" s="190"/>
      <c r="G883" s="190"/>
      <c r="H883" s="173">
        <f t="shared" si="13"/>
        <v>0</v>
      </c>
      <c r="I883" s="173"/>
      <c r="J883" s="173"/>
    </row>
    <row r="884" spans="1:10" ht="23.25" customHeight="1">
      <c r="A884" s="188">
        <v>3071</v>
      </c>
      <c r="B884" s="178" t="s">
        <v>505</v>
      </c>
      <c r="C884" s="179">
        <v>7</v>
      </c>
      <c r="D884" s="179">
        <v>1</v>
      </c>
      <c r="E884" s="186" t="s">
        <v>1332</v>
      </c>
      <c r="F884" s="226" t="s">
        <v>528</v>
      </c>
      <c r="G884" s="226"/>
      <c r="H884" s="173">
        <f t="shared" si="13"/>
        <v>1200</v>
      </c>
      <c r="I884" s="173">
        <f>'[1]arandzin soc'!F32</f>
        <v>1200</v>
      </c>
      <c r="J884" s="173"/>
    </row>
    <row r="885" spans="1:10" ht="0.75" hidden="1" customHeight="1">
      <c r="A885" s="188"/>
      <c r="B885" s="178"/>
      <c r="C885" s="179"/>
      <c r="D885" s="179"/>
      <c r="E885" s="186" t="s">
        <v>930</v>
      </c>
      <c r="F885" s="187"/>
      <c r="G885" s="187"/>
      <c r="H885" s="173">
        <f t="shared" si="13"/>
        <v>0</v>
      </c>
      <c r="I885" s="173"/>
      <c r="J885" s="173"/>
    </row>
    <row r="886" spans="1:10" ht="24" hidden="1" customHeight="1">
      <c r="A886" s="188"/>
      <c r="B886" s="178"/>
      <c r="C886" s="179"/>
      <c r="D886" s="179"/>
      <c r="E886" s="225" t="s">
        <v>1092</v>
      </c>
      <c r="F886" s="187"/>
      <c r="G886" s="234" t="s">
        <v>1093</v>
      </c>
      <c r="H886" s="173">
        <f t="shared" si="13"/>
        <v>0</v>
      </c>
      <c r="I886" s="173">
        <f>'[1]arandzin soc'!F116</f>
        <v>0</v>
      </c>
      <c r="J886" s="173"/>
    </row>
    <row r="887" spans="1:10" ht="13.5" hidden="1" customHeight="1">
      <c r="A887" s="188"/>
      <c r="B887" s="178"/>
      <c r="C887" s="179"/>
      <c r="D887" s="179"/>
      <c r="E887" s="225" t="s">
        <v>1003</v>
      </c>
      <c r="F887" s="187"/>
      <c r="G887" s="258" t="s">
        <v>1004</v>
      </c>
      <c r="H887" s="173">
        <f t="shared" si="13"/>
        <v>0</v>
      </c>
      <c r="I887" s="173"/>
      <c r="J887" s="173"/>
    </row>
    <row r="888" spans="1:10" ht="11.25" hidden="1" customHeight="1">
      <c r="A888" s="188"/>
      <c r="B888" s="178"/>
      <c r="C888" s="179"/>
      <c r="D888" s="179"/>
      <c r="E888" s="225" t="s">
        <v>1011</v>
      </c>
      <c r="F888" s="187"/>
      <c r="G888" s="258" t="s">
        <v>1012</v>
      </c>
      <c r="H888" s="173">
        <f t="shared" si="13"/>
        <v>0</v>
      </c>
      <c r="I888" s="173"/>
      <c r="J888" s="173"/>
    </row>
    <row r="889" spans="1:10" ht="12" customHeight="1">
      <c r="A889" s="188"/>
      <c r="B889" s="178"/>
      <c r="C889" s="179"/>
      <c r="D889" s="179"/>
      <c r="E889" s="200" t="s">
        <v>1083</v>
      </c>
      <c r="F889" s="187"/>
      <c r="G889" s="258" t="s">
        <v>1084</v>
      </c>
      <c r="H889" s="173">
        <f t="shared" si="13"/>
        <v>1200</v>
      </c>
      <c r="I889" s="173">
        <f>'[1]arandzin soc'!F112</f>
        <v>1200</v>
      </c>
      <c r="J889" s="173"/>
    </row>
    <row r="890" spans="1:10" ht="21" customHeight="1">
      <c r="A890" s="188">
        <v>3080</v>
      </c>
      <c r="B890" s="178" t="s">
        <v>505</v>
      </c>
      <c r="C890" s="179">
        <v>8</v>
      </c>
      <c r="D890" s="179">
        <v>0</v>
      </c>
      <c r="E890" s="189" t="s">
        <v>1333</v>
      </c>
      <c r="F890" s="190" t="s">
        <v>530</v>
      </c>
      <c r="G890" s="190"/>
      <c r="H890" s="173">
        <f t="shared" si="13"/>
        <v>0</v>
      </c>
      <c r="I890" s="173">
        <f>I892</f>
        <v>0</v>
      </c>
      <c r="J890" s="173">
        <f>J892</f>
        <v>0</v>
      </c>
    </row>
    <row r="891" spans="1:10" s="191" customFormat="1" ht="10.5" hidden="1" customHeight="1">
      <c r="A891" s="188"/>
      <c r="B891" s="178"/>
      <c r="C891" s="179"/>
      <c r="D891" s="179"/>
      <c r="E891" s="186" t="s">
        <v>928</v>
      </c>
      <c r="F891" s="190"/>
      <c r="G891" s="190"/>
      <c r="H891" s="173">
        <f t="shared" si="13"/>
        <v>0</v>
      </c>
      <c r="I891" s="173"/>
      <c r="J891" s="173"/>
    </row>
    <row r="892" spans="1:10" ht="23.25" customHeight="1">
      <c r="A892" s="188">
        <v>3081</v>
      </c>
      <c r="B892" s="178" t="s">
        <v>505</v>
      </c>
      <c r="C892" s="179">
        <v>8</v>
      </c>
      <c r="D892" s="179">
        <v>1</v>
      </c>
      <c r="E892" s="186" t="s">
        <v>1333</v>
      </c>
      <c r="F892" s="226" t="s">
        <v>531</v>
      </c>
      <c r="G892" s="226"/>
      <c r="H892" s="173">
        <f t="shared" si="13"/>
        <v>0</v>
      </c>
      <c r="I892" s="173"/>
      <c r="J892" s="173"/>
    </row>
    <row r="893" spans="1:10" s="191" customFormat="1" ht="10.5" hidden="1" customHeight="1">
      <c r="A893" s="188"/>
      <c r="B893" s="178"/>
      <c r="C893" s="179"/>
      <c r="D893" s="179"/>
      <c r="E893" s="186" t="s">
        <v>928</v>
      </c>
      <c r="F893" s="190"/>
      <c r="G893" s="190"/>
      <c r="H893" s="173">
        <f t="shared" si="13"/>
        <v>0</v>
      </c>
      <c r="I893" s="173"/>
      <c r="J893" s="173"/>
    </row>
    <row r="894" spans="1:10" ht="18" customHeight="1">
      <c r="A894" s="188">
        <v>3090</v>
      </c>
      <c r="B894" s="178" t="s">
        <v>505</v>
      </c>
      <c r="C894" s="259">
        <v>9</v>
      </c>
      <c r="D894" s="179">
        <v>0</v>
      </c>
      <c r="E894" s="189" t="s">
        <v>1334</v>
      </c>
      <c r="F894" s="190" t="s">
        <v>533</v>
      </c>
      <c r="G894" s="190"/>
      <c r="H894" s="173">
        <f t="shared" si="13"/>
        <v>0</v>
      </c>
      <c r="I894" s="173">
        <f>I896+I900</f>
        <v>0</v>
      </c>
      <c r="J894" s="173">
        <f>J896+J900</f>
        <v>0</v>
      </c>
    </row>
    <row r="895" spans="1:10" s="191" customFormat="1" ht="0.75" hidden="1" customHeight="1">
      <c r="A895" s="188"/>
      <c r="B895" s="178"/>
      <c r="C895" s="179"/>
      <c r="D895" s="179"/>
      <c r="E895" s="186" t="s">
        <v>928</v>
      </c>
      <c r="F895" s="190"/>
      <c r="G895" s="190"/>
      <c r="H895" s="173">
        <f t="shared" si="13"/>
        <v>0</v>
      </c>
      <c r="I895" s="173"/>
      <c r="J895" s="173"/>
    </row>
    <row r="896" spans="1:10" ht="18" customHeight="1">
      <c r="A896" s="260">
        <v>3091</v>
      </c>
      <c r="B896" s="178" t="s">
        <v>505</v>
      </c>
      <c r="C896" s="259">
        <v>9</v>
      </c>
      <c r="D896" s="179">
        <v>1</v>
      </c>
      <c r="E896" s="186" t="s">
        <v>1334</v>
      </c>
      <c r="F896" s="226" t="s">
        <v>534</v>
      </c>
      <c r="G896" s="226"/>
      <c r="H896" s="173">
        <f t="shared" si="13"/>
        <v>0</v>
      </c>
      <c r="I896" s="173"/>
      <c r="J896" s="173"/>
    </row>
    <row r="897" spans="1:10" ht="34.200000000000003" hidden="1">
      <c r="A897" s="188"/>
      <c r="B897" s="178"/>
      <c r="C897" s="179"/>
      <c r="D897" s="179"/>
      <c r="E897" s="186" t="s">
        <v>930</v>
      </c>
      <c r="F897" s="187"/>
      <c r="G897" s="187"/>
      <c r="H897" s="173">
        <f t="shared" si="13"/>
        <v>0</v>
      </c>
      <c r="I897" s="173"/>
      <c r="J897" s="173"/>
    </row>
    <row r="898" spans="1:10" ht="0.75" hidden="1" customHeight="1">
      <c r="A898" s="188"/>
      <c r="B898" s="178"/>
      <c r="C898" s="179"/>
      <c r="D898" s="179"/>
      <c r="E898" s="186" t="s">
        <v>1144</v>
      </c>
      <c r="F898" s="187"/>
      <c r="G898" s="187"/>
      <c r="H898" s="173">
        <f t="shared" si="13"/>
        <v>0</v>
      </c>
      <c r="I898" s="173"/>
      <c r="J898" s="173"/>
    </row>
    <row r="899" spans="1:10" hidden="1">
      <c r="A899" s="188"/>
      <c r="B899" s="178"/>
      <c r="C899" s="179"/>
      <c r="D899" s="179"/>
      <c r="E899" s="186" t="s">
        <v>1144</v>
      </c>
      <c r="F899" s="187"/>
      <c r="G899" s="187"/>
      <c r="H899" s="173">
        <f t="shared" si="13"/>
        <v>0</v>
      </c>
      <c r="I899" s="173"/>
      <c r="J899" s="173"/>
    </row>
    <row r="900" spans="1:10" ht="21" customHeight="1">
      <c r="A900" s="260">
        <v>3092</v>
      </c>
      <c r="B900" s="178" t="s">
        <v>505</v>
      </c>
      <c r="C900" s="259">
        <v>9</v>
      </c>
      <c r="D900" s="179">
        <v>2</v>
      </c>
      <c r="E900" s="186" t="s">
        <v>1335</v>
      </c>
      <c r="F900" s="226"/>
      <c r="G900" s="226"/>
      <c r="H900" s="173">
        <f t="shared" si="13"/>
        <v>0</v>
      </c>
      <c r="I900" s="173"/>
      <c r="J900" s="173"/>
    </row>
    <row r="901" spans="1:10" ht="34.200000000000003" hidden="1">
      <c r="A901" s="188"/>
      <c r="B901" s="178"/>
      <c r="C901" s="179"/>
      <c r="D901" s="179"/>
      <c r="E901" s="186" t="s">
        <v>930</v>
      </c>
      <c r="F901" s="187"/>
      <c r="G901" s="187"/>
      <c r="H901" s="173">
        <f t="shared" si="13"/>
        <v>0</v>
      </c>
      <c r="I901" s="173"/>
      <c r="J901" s="173"/>
    </row>
    <row r="902" spans="1:10" hidden="1">
      <c r="A902" s="188"/>
      <c r="B902" s="178"/>
      <c r="C902" s="179"/>
      <c r="D902" s="179"/>
      <c r="E902" s="186" t="s">
        <v>1144</v>
      </c>
      <c r="F902" s="187"/>
      <c r="G902" s="187"/>
      <c r="H902" s="173">
        <f t="shared" si="13"/>
        <v>0</v>
      </c>
      <c r="I902" s="173"/>
      <c r="J902" s="173"/>
    </row>
    <row r="903" spans="1:10" hidden="1">
      <c r="A903" s="188"/>
      <c r="B903" s="178"/>
      <c r="C903" s="179"/>
      <c r="D903" s="179"/>
      <c r="E903" s="186" t="s">
        <v>1144</v>
      </c>
      <c r="F903" s="187"/>
      <c r="G903" s="187"/>
      <c r="H903" s="173">
        <f t="shared" si="13"/>
        <v>0</v>
      </c>
      <c r="I903" s="173"/>
      <c r="J903" s="173"/>
    </row>
    <row r="904" spans="1:10" s="184" customFormat="1" ht="20.25" customHeight="1">
      <c r="A904" s="261">
        <v>3100</v>
      </c>
      <c r="B904" s="178" t="s">
        <v>536</v>
      </c>
      <c r="C904" s="178">
        <v>0</v>
      </c>
      <c r="D904" s="178">
        <v>0</v>
      </c>
      <c r="E904" s="262" t="s">
        <v>1336</v>
      </c>
      <c r="F904" s="232"/>
      <c r="G904" s="232"/>
      <c r="H904" s="173">
        <f>I904+J904-[1]ekamut!F113</f>
        <v>14562.4</v>
      </c>
      <c r="I904" s="182">
        <f>I906</f>
        <v>14562.4</v>
      </c>
      <c r="J904" s="182">
        <f>J906</f>
        <v>0</v>
      </c>
    </row>
    <row r="905" spans="1:10" ht="0.75" hidden="1" customHeight="1">
      <c r="A905" s="260"/>
      <c r="B905" s="178"/>
      <c r="C905" s="179"/>
      <c r="D905" s="179"/>
      <c r="E905" s="186" t="s">
        <v>926</v>
      </c>
      <c r="F905" s="187"/>
      <c r="G905" s="187"/>
      <c r="H905" s="173"/>
      <c r="I905" s="173"/>
      <c r="J905" s="173"/>
    </row>
    <row r="906" spans="1:10" ht="12" customHeight="1">
      <c r="A906" s="260">
        <v>3110</v>
      </c>
      <c r="B906" s="263" t="s">
        <v>536</v>
      </c>
      <c r="C906" s="263">
        <v>1</v>
      </c>
      <c r="D906" s="263">
        <v>0</v>
      </c>
      <c r="E906" s="251" t="s">
        <v>1337</v>
      </c>
      <c r="F906" s="226"/>
      <c r="G906" s="226"/>
      <c r="H906" s="173">
        <f>I906+J906-[1]ekamut!F113</f>
        <v>14562.4</v>
      </c>
      <c r="I906" s="173">
        <f>I908</f>
        <v>14562.4</v>
      </c>
      <c r="J906" s="173">
        <f>J908</f>
        <v>0</v>
      </c>
    </row>
    <row r="907" spans="1:10" s="191" customFormat="1" ht="0.75" hidden="1" customHeight="1">
      <c r="A907" s="260"/>
      <c r="B907" s="178"/>
      <c r="C907" s="179"/>
      <c r="D907" s="179"/>
      <c r="E907" s="186" t="s">
        <v>928</v>
      </c>
      <c r="F907" s="190"/>
      <c r="G907" s="190"/>
      <c r="H907" s="173"/>
      <c r="I907" s="173"/>
      <c r="J907" s="173"/>
    </row>
    <row r="908" spans="1:10" ht="12.75" customHeight="1" thickBot="1">
      <c r="A908" s="264">
        <v>3112</v>
      </c>
      <c r="B908" s="263" t="s">
        <v>536</v>
      </c>
      <c r="C908" s="263">
        <v>1</v>
      </c>
      <c r="D908" s="263">
        <v>2</v>
      </c>
      <c r="E908" s="252" t="s">
        <v>1338</v>
      </c>
      <c r="F908" s="226"/>
      <c r="G908" s="226"/>
      <c r="H908" s="173">
        <f>I908+J908-[1]ekamut!F113</f>
        <v>14562.4</v>
      </c>
      <c r="I908" s="173">
        <f>I910</f>
        <v>14562.4</v>
      </c>
      <c r="J908" s="173">
        <f>J910</f>
        <v>0</v>
      </c>
    </row>
    <row r="909" spans="1:10" ht="18.75" hidden="1" customHeight="1">
      <c r="A909" s="188"/>
      <c r="B909" s="178"/>
      <c r="C909" s="179"/>
      <c r="D909" s="179"/>
      <c r="E909" s="186" t="s">
        <v>930</v>
      </c>
      <c r="F909" s="187"/>
      <c r="G909" s="187"/>
      <c r="H909" s="173"/>
      <c r="I909" s="173"/>
      <c r="J909" s="173"/>
    </row>
    <row r="910" spans="1:10" ht="12.75" customHeight="1">
      <c r="A910" s="188"/>
      <c r="B910" s="178"/>
      <c r="C910" s="179"/>
      <c r="D910" s="179"/>
      <c r="E910" s="225" t="s">
        <v>1339</v>
      </c>
      <c r="F910" s="187"/>
      <c r="G910" s="234" t="s">
        <v>1340</v>
      </c>
      <c r="H910" s="173">
        <f>I910+J910-[1]ekamut!F113</f>
        <v>14562.4</v>
      </c>
      <c r="I910" s="173">
        <f>'[1]bjudj. chnax.caxs'!F32+[1]ekamut!F113</f>
        <v>14562.4</v>
      </c>
      <c r="J910" s="173"/>
    </row>
    <row r="911" spans="1:10">
      <c r="B911" s="265"/>
      <c r="C911" s="266"/>
      <c r="D911" s="267"/>
    </row>
    <row r="912" spans="1:10">
      <c r="B912" s="269"/>
      <c r="C912" s="266"/>
      <c r="D912" s="267"/>
    </row>
    <row r="913" spans="2:5">
      <c r="B913" s="269"/>
      <c r="C913" s="266"/>
      <c r="D913" s="267"/>
      <c r="E913" s="150"/>
    </row>
    <row r="914" spans="2:5">
      <c r="B914" s="269"/>
      <c r="C914" s="270"/>
      <c r="D914" s="271"/>
    </row>
  </sheetData>
  <mergeCells count="11">
    <mergeCell ref="I5:J5"/>
    <mergeCell ref="A1:J1"/>
    <mergeCell ref="A2:J2"/>
    <mergeCell ref="I4:J4"/>
    <mergeCell ref="A5:A6"/>
    <mergeCell ref="B5:B6"/>
    <mergeCell ref="C5:C6"/>
    <mergeCell ref="D5:D6"/>
    <mergeCell ref="E5:E6"/>
    <mergeCell ref="F5:F6"/>
    <mergeCell ref="H5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2024-12-26T20:56:44Z</dcterms:modified>
</cp:coreProperties>
</file>